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Garbero</author>
  </authors>
  <commentList>
    <comment ref="H39" authorId="0">
      <text>
        <r>
          <rPr>
            <b/>
            <sz val="8"/>
            <rFont val="Tahoma"/>
            <family val="2"/>
          </rPr>
          <t>Garbero:</t>
        </r>
        <r>
          <rPr>
            <sz val="8"/>
            <rFont val="Tahoma"/>
            <family val="2"/>
          </rPr>
          <t xml:space="preserve">
</t>
        </r>
      </text>
    </comment>
    <comment ref="J39" authorId="0">
      <text>
        <r>
          <rPr>
            <b/>
            <sz val="8"/>
            <rFont val="Tahoma"/>
            <family val="2"/>
          </rPr>
          <t>Garbero:</t>
        </r>
        <r>
          <rPr>
            <sz val="8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8"/>
            <rFont val="Tahoma"/>
            <family val="2"/>
          </rPr>
          <t>Garbero: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<sst xmlns="http://schemas.openxmlformats.org/spreadsheetml/2006/main" count="389" uniqueCount="374">
  <si>
    <t>Compensi per gestioni condominiali</t>
  </si>
  <si>
    <t>4 RICAVI DI ESERCIZIO</t>
  </si>
  <si>
    <t>A)   41 VALORE DELLA PRODUZIONE</t>
  </si>
  <si>
    <t>RICAVI DELLE VENDITE E DELLE PRESTAZIONI</t>
  </si>
  <si>
    <t>RICAVI DELLE VENDITE</t>
  </si>
  <si>
    <t>RICAVI DELLE PRESTAZIONI DELLA GESTIONE IMMOBILIARE</t>
  </si>
  <si>
    <t>Canoni di locazione</t>
  </si>
  <si>
    <t>di alloggi di proprietà</t>
  </si>
  <si>
    <t>di alloggi di proprietà adibiti ad uso diverso dall'abitazione</t>
  </si>
  <si>
    <t>di alloggi e locali di proprietà dello Stato</t>
  </si>
  <si>
    <t>di alloggi e locali di proprietà di terzi</t>
  </si>
  <si>
    <t>Corrispettivi e rimborsi di amministrazione</t>
  </si>
  <si>
    <t>Quote amministrazione di alloggi e locali in p.v.</t>
  </si>
  <si>
    <t>Quote amministrazione di alloggi e locali ceduti in proprietà</t>
  </si>
  <si>
    <t>Indennità di mora</t>
  </si>
  <si>
    <t>Acconti per servizi a rimborso</t>
  </si>
  <si>
    <t>RICAVI DELLE PRESTAZIONI PER CONTO TERZI</t>
  </si>
  <si>
    <t>Attività costruttiva</t>
  </si>
  <si>
    <t>per interventi costruttivi</t>
  </si>
  <si>
    <t>altri compensi</t>
  </si>
  <si>
    <t>per interventi di risanamento e ristrutturazione</t>
  </si>
  <si>
    <t>VARIAZIONI DELLE RIMANENZE DI PRODOTTI IN CORSO DI</t>
  </si>
  <si>
    <t>LAVORAZIONE, SEMILAVORATI, FINITI</t>
  </si>
  <si>
    <t>rimanenze iniziali di interventi costruttivi destinati alla vendita</t>
  </si>
  <si>
    <t>ALTRI RICAVI E PROVENTI</t>
  </si>
  <si>
    <t>Rimborsi e proventi diversi</t>
  </si>
  <si>
    <t>contributi in c/esercizio</t>
  </si>
  <si>
    <t>dallo Stato</t>
  </si>
  <si>
    <t>C) 43 PROVENTI FINANZIARI</t>
  </si>
  <si>
    <t>ALTRI PROVENTI FINANZIARI</t>
  </si>
  <si>
    <t>interessi su depositi presso Banche</t>
  </si>
  <si>
    <t>COSTI PER SERVIZI</t>
  </si>
  <si>
    <t>di alloggi e locali di proprietà promessi in vendita</t>
  </si>
  <si>
    <t>Rimborso per attività connesse all'assegnazione degli alloggi</t>
  </si>
  <si>
    <t>5 COSTI DI ESERCIZIO</t>
  </si>
  <si>
    <t>MATERIE PRIME SUSSIDIARIE DI CONSUMO E MERCI</t>
  </si>
  <si>
    <t>Spese generali</t>
  </si>
  <si>
    <t>Spese di rappresentanza</t>
  </si>
  <si>
    <t>Spese e servizi per manutenzione uffici</t>
  </si>
  <si>
    <t>Postale e telefoniche</t>
  </si>
  <si>
    <t>Cancelleria e stampati</t>
  </si>
  <si>
    <t>Gestione automezzi</t>
  </si>
  <si>
    <t>Partecipazione e concorsi, seminari, convegni e corsi professionali</t>
  </si>
  <si>
    <t>Consulenze e prestazioni professionali</t>
  </si>
  <si>
    <t>Costo e buoni pasto al personale</t>
  </si>
  <si>
    <t>Spese della gestione immobiliare</t>
  </si>
  <si>
    <t>Spese di amministrazione</t>
  </si>
  <si>
    <t>Assicurazione degli alloggi e locali</t>
  </si>
  <si>
    <t>Procedimenti Legali</t>
  </si>
  <si>
    <t>Quote amministrazione per alloggi in condominio</t>
  </si>
  <si>
    <t>Istruttoria pratiche diverse</t>
  </si>
  <si>
    <t>Indennità e rimborsi per attività connesse all'assegnazione degli alloggi</t>
  </si>
  <si>
    <t>Spese di manutenzione</t>
  </si>
  <si>
    <t>Corrispettivi di appalto</t>
  </si>
  <si>
    <t>Spese di gestione dei servizi</t>
  </si>
  <si>
    <t>Acqua</t>
  </si>
  <si>
    <t>Illuminazione</t>
  </si>
  <si>
    <t>Riscaldamento</t>
  </si>
  <si>
    <t>Ascensore</t>
  </si>
  <si>
    <t>Servizi a rimborso alloggi in condominio</t>
  </si>
  <si>
    <t>Altri servizi</t>
  </si>
  <si>
    <t>Spese dell'attività tecnica</t>
  </si>
  <si>
    <t>Progettazioni</t>
  </si>
  <si>
    <t>Consulenze tecniche</t>
  </si>
  <si>
    <t>Altre spese tecniche</t>
  </si>
  <si>
    <t>COSTI PER GODIMENTO BENI DEI TERZI</t>
  </si>
  <si>
    <t>Canoni per locazione finanziarie</t>
  </si>
  <si>
    <t>COSTI PER IL PERSONALE</t>
  </si>
  <si>
    <t>Salari e stipendi</t>
  </si>
  <si>
    <t>Retribuzioni</t>
  </si>
  <si>
    <t>Indennità e premi</t>
  </si>
  <si>
    <t>Lavoro straordinario</t>
  </si>
  <si>
    <t>Indennità di trasferta</t>
  </si>
  <si>
    <t>Enti previdenziali</t>
  </si>
  <si>
    <t>Trattamento di fine rapporto (TFR)</t>
  </si>
  <si>
    <t>Altri costi del personale</t>
  </si>
  <si>
    <t>AMMORTAMENTI SVALUTAZIONI</t>
  </si>
  <si>
    <t>Ammortamento delle immobilizzazioni immateriali</t>
  </si>
  <si>
    <t>VARIAZIONI DELLE RIMANENZE DI MATERIE PRIME SUSSIDIARIE DI CONSUMO MERCI</t>
  </si>
  <si>
    <t>Rimanenze iniziali di materie prime</t>
  </si>
  <si>
    <t>Rimanenze finali di materie prime</t>
  </si>
  <si>
    <t>ACCANTONAMENTO PER RISCHI</t>
  </si>
  <si>
    <t>ALTRI ACCANTONAMENTI</t>
  </si>
  <si>
    <t>ONERI DIVERSI DI GESTIONE</t>
  </si>
  <si>
    <t>Contributi associativi</t>
  </si>
  <si>
    <t>Costi di acquisto di giornali, riviste e pubblicazioni varie</t>
  </si>
  <si>
    <t>Inserzione bandi su quotidiani</t>
  </si>
  <si>
    <t>Imposte dirette, tasse e contributi</t>
  </si>
  <si>
    <t>Imposta di registro</t>
  </si>
  <si>
    <t>Altre imposte e tasse</t>
  </si>
  <si>
    <t>INTERESSI ED ALTRI ONERI FINANZIARI VERSO:</t>
  </si>
  <si>
    <t>A carico del fondo E.R.P.</t>
  </si>
  <si>
    <t>A carico dell'Azienda per nuove acquisizioni ed interventi contratti con istituti di credito</t>
  </si>
  <si>
    <t>RIVALUTAZIONI</t>
  </si>
  <si>
    <t>SVALUTAZIONI</t>
  </si>
  <si>
    <t>IRES</t>
  </si>
  <si>
    <t>IRAP</t>
  </si>
  <si>
    <t>UTILE O PERDITA DI ESERCIZIO</t>
  </si>
  <si>
    <t>Utile dell'esercizio</t>
  </si>
  <si>
    <t>Perdita dell'esercizio</t>
  </si>
  <si>
    <t>Rimborsi per stipulazione contratti</t>
  </si>
  <si>
    <t>Per altri interventi</t>
  </si>
  <si>
    <t>Trattamento di quiescienza e simili a carico dell'ENTE</t>
  </si>
  <si>
    <t>IVA indetraibile</t>
  </si>
  <si>
    <t>Quota derivante dall'alienazione degli alloggi ceduti L560/93</t>
  </si>
  <si>
    <t>Quota derivante dall'alienazione degli alloggi ceduti L513/77</t>
  </si>
  <si>
    <t>Quota da contabilizzare nel fondo per interventi di ERP</t>
  </si>
  <si>
    <t>Altre spese diverse</t>
  </si>
  <si>
    <t>Di interventi costruttivi</t>
  </si>
  <si>
    <t>Di intervento di risanamento e ristrutturazione di servizi residenziali</t>
  </si>
  <si>
    <t>di alloggi e locali di proprietà dello Stato promessi in vendita</t>
  </si>
  <si>
    <t>Quote amministrazione di alloggi e locali gestiti c/terzi</t>
  </si>
  <si>
    <t>Rimborsi per bollettazione e riscossione canoni</t>
  </si>
  <si>
    <t>Rimborsi per procedimenti legali</t>
  </si>
  <si>
    <t>Corrispettivi e rimborsi di manutenzione</t>
  </si>
  <si>
    <t>Quote per la manutenzione di alloggi e locali in p.v.</t>
  </si>
  <si>
    <t>Quote per la manutenzione di alloggi e locali ceduti in proprietà</t>
  </si>
  <si>
    <t>Quote per la manutenzione di alloggi e locali gestiti per c/terzi</t>
  </si>
  <si>
    <t>Rimborsi per esecuzione lavori di miglioria e danni</t>
  </si>
  <si>
    <t>Corrispettivi per manutenzione di stabili c/terzi</t>
  </si>
  <si>
    <t>Corrispettivi per manutenzione di gestioni condominiali</t>
  </si>
  <si>
    <t>Rimborsi per la gestione dei servizi</t>
  </si>
  <si>
    <t>Conguagli per servizi a rimborso</t>
  </si>
  <si>
    <t>Per realizzazione servizi residenziali</t>
  </si>
  <si>
    <t>Per interventi di manutenzione straordinaria</t>
  </si>
  <si>
    <t>Per interventi di recupero</t>
  </si>
  <si>
    <t>Attività patrimoniale per conto terzi</t>
  </si>
  <si>
    <t>Per gestioni immobiliari</t>
  </si>
  <si>
    <t>rimanenze iniziali di interventi di risan.to e ristrutt.ne destinati alla vendita</t>
  </si>
  <si>
    <t>rimanenze iniziali di servizi residenziale destinati alla vendita</t>
  </si>
  <si>
    <t>rimanenze finali di interventi costruttivi destinati alla vendita</t>
  </si>
  <si>
    <t>rimaneneze finali di interventi di risan.to e ristrutt.ne destinati alla vendita</t>
  </si>
  <si>
    <t>rimanenze finali di servizi residenziale destinati alla vendita</t>
  </si>
  <si>
    <t>VARIAZIONE DI LAVORI IN CORSO SU ORDINAZIONE</t>
  </si>
  <si>
    <t>Rimanenze iniziali di interventi edilizi per c/terzi</t>
  </si>
  <si>
    <t>rimanenze finali di interventi edilizi per c/terzi</t>
  </si>
  <si>
    <t>INCREMENTI DI IMMOBILIZZAZIONI PER LAVORI INTERNI</t>
  </si>
  <si>
    <t>CAPITALIZZAZIONE COSTI ATTIVITA' COSTRUTTIVA</t>
  </si>
  <si>
    <t>Per interventi costruttivi</t>
  </si>
  <si>
    <t>CAPITALIZZAZIONE COSTI ATTIVITA' MANUTENTIVA</t>
  </si>
  <si>
    <t>Per interventi di risanamento e ristrutturazione</t>
  </si>
  <si>
    <t>Plusvalenze di beni patrimoniali da alloggi e locali costruiti con contributo dello Stato</t>
  </si>
  <si>
    <t>Plusvalenze di beni patrimoniali da alloggi e locali costruiti con contributo di altri Enti</t>
  </si>
  <si>
    <t>Plusvalenze di beni patrimoniali da alloggi e locali costruiti senza contributo</t>
  </si>
  <si>
    <t>Proventi per estinzione diritti di prelazione</t>
  </si>
  <si>
    <t>Recupero spese istruttoria pratiche diverse</t>
  </si>
  <si>
    <t>Recupero spese da Federcasa</t>
  </si>
  <si>
    <t>dalla Regione</t>
  </si>
  <si>
    <t>da altri Enti</t>
  </si>
  <si>
    <t>PROVENTI DA PARTECIPAZIONI</t>
  </si>
  <si>
    <t>in imprese controllate</t>
  </si>
  <si>
    <t>in imprese collegate</t>
  </si>
  <si>
    <t>in altre partecipazioni</t>
  </si>
  <si>
    <t>da crediti iscritti nelle immobilizzazioni</t>
  </si>
  <si>
    <t>interessi da cessionari di alloggi concessi in p.v.</t>
  </si>
  <si>
    <t>interessi da cessionari di alloggi costruiti senza contributo e ceduti</t>
  </si>
  <si>
    <t>interessi da cessionari di locali ceduti</t>
  </si>
  <si>
    <t>interessi da cessionari di alloggi e locali dello Stato ceduti</t>
  </si>
  <si>
    <t>interessi di alloggi di edilizia agevolata e convenzionata</t>
  </si>
  <si>
    <t>titoli emessi o garantiti dallo Stato</t>
  </si>
  <si>
    <t>obbligazioni e cartelle fondiarie</t>
  </si>
  <si>
    <t>Altri titoli a reddito fisso</t>
  </si>
  <si>
    <t>da proventi diversi dai precendenti</t>
  </si>
  <si>
    <t>interessi su depositi presso Amministrazione Postale</t>
  </si>
  <si>
    <t>interessi da assegnatari per dilazione debiti</t>
  </si>
  <si>
    <t>indennità di mora</t>
  </si>
  <si>
    <t>di partecipazioni</t>
  </si>
  <si>
    <t>di immobilizzazioni finanziarie</t>
  </si>
  <si>
    <t>titoli iscritti nell'attivo circolante che non costituiscono partecipazioni</t>
  </si>
  <si>
    <t>bollettazione e riscossione canoni</t>
  </si>
  <si>
    <t>stipulazione contratti di affitto</t>
  </si>
  <si>
    <t>rimborsi quote amministrazione alloggi autogestiti</t>
  </si>
  <si>
    <t>anagrafe dell'utenza</t>
  </si>
  <si>
    <t>spese traslochi e custodia mobili</t>
  </si>
  <si>
    <t>materiali utilizzati</t>
  </si>
  <si>
    <t>spese tecniche</t>
  </si>
  <si>
    <t>rimborso quote manutenzione alloggi autogestiti</t>
  </si>
  <si>
    <t>quote manutenzione per alloggi in condominio</t>
  </si>
  <si>
    <t>asporto immondizie</t>
  </si>
  <si>
    <t>pulizia parti comuni</t>
  </si>
  <si>
    <t>pulizia spazi a verde</t>
  </si>
  <si>
    <t>custodia</t>
  </si>
  <si>
    <t>sorveglianza</t>
  </si>
  <si>
    <t>acqua calda centralizzata</t>
  </si>
  <si>
    <t>autoclave</t>
  </si>
  <si>
    <t>conguagli</t>
  </si>
  <si>
    <t>direzione e assistenza lavori</t>
  </si>
  <si>
    <t>commissioni e collaudi</t>
  </si>
  <si>
    <t>procedimenti legali</t>
  </si>
  <si>
    <t>canoni per software</t>
  </si>
  <si>
    <t>incentivi e compensi di natura professionale</t>
  </si>
  <si>
    <t>oneri sociali</t>
  </si>
  <si>
    <t>enti assicurativi</t>
  </si>
  <si>
    <t>altri enti</t>
  </si>
  <si>
    <t>maturato ai dipendenti in servizio</t>
  </si>
  <si>
    <t>acantonamento a fondi di previdenza integrativa</t>
  </si>
  <si>
    <t>altre forme di contratti</t>
  </si>
  <si>
    <t>circolo ricreativo aziendale</t>
  </si>
  <si>
    <t>iscrizione ad albi professionali</t>
  </si>
  <si>
    <t>visite mediche</t>
  </si>
  <si>
    <t>quota dei software di proprietà</t>
  </si>
  <si>
    <t>quota dei software in licenza d'uso</t>
  </si>
  <si>
    <t>quota dei software di produzione interna</t>
  </si>
  <si>
    <t>ammortamento delle immobilizzazioni materiali</t>
  </si>
  <si>
    <t>quota degli stabili di proprietà in locazione</t>
  </si>
  <si>
    <t>quota degli stabili di proprietà in uso diretto</t>
  </si>
  <si>
    <t>quota degli stabili in proprietà superficiaria ad uso diretto</t>
  </si>
  <si>
    <t>quota dei servizi residenziali</t>
  </si>
  <si>
    <t>quota ammortamento impianti generici</t>
  </si>
  <si>
    <t>quota ammortamento impianti specifici</t>
  </si>
  <si>
    <t>quota ammortamento attrezzatture</t>
  </si>
  <si>
    <t>quota ammortamento impianti allarme, fotog.</t>
  </si>
  <si>
    <t>quota ammortamento arredi</t>
  </si>
  <si>
    <t>quota ammortamento macchine ufficio elettroniche</t>
  </si>
  <si>
    <t>quota ammortamento centro elaborazione dati</t>
  </si>
  <si>
    <t>quota ammortamento autofurgoni e motofurgoni</t>
  </si>
  <si>
    <t>quota ammortamento altri beni</t>
  </si>
  <si>
    <t>altre svalutazioni delle immobilizzazioni</t>
  </si>
  <si>
    <t>svalutazione dei crediti compresi nell'attivo circolante delle disponibilità liquide</t>
  </si>
  <si>
    <t>quota al fondo rischi su crediti</t>
  </si>
  <si>
    <t>accantonamento al fondo plusvalenze</t>
  </si>
  <si>
    <t>accantonamento al fondo rischi su indennità di mora</t>
  </si>
  <si>
    <t>accantonamento al fondo manutenzione stabili</t>
  </si>
  <si>
    <t>quota derivante dall'alienazione di beni</t>
  </si>
  <si>
    <t>quota derivante dall'alienazione di alloggi in p.v.</t>
  </si>
  <si>
    <t>quota derivante dall'alienazione di alloggi ceduti con ipoteca legale</t>
  </si>
  <si>
    <t>quota derivante dall'alienazione del diritto di prelazione</t>
  </si>
  <si>
    <t>minusvalenze da alienazione di beni strumentali</t>
  </si>
  <si>
    <t>sopravvenienze e insussistenze passive</t>
  </si>
  <si>
    <t>perdita su crediti dell'attivo circolante</t>
  </si>
  <si>
    <t>transazioni, cessioni e prescrizioni di crediti</t>
  </si>
  <si>
    <t>insufficienza di fondi per rischi ed oneri</t>
  </si>
  <si>
    <t>costi ed oneri diversi</t>
  </si>
  <si>
    <t>spese sociali per l'utenza</t>
  </si>
  <si>
    <t>abbonamenti a giornali, riviste e pubblicazioni</t>
  </si>
  <si>
    <t>imposta ipotecaria e catastale</t>
  </si>
  <si>
    <t>tassa concessioni governative</t>
  </si>
  <si>
    <t>imposta di bollo</t>
  </si>
  <si>
    <t>accantonamento altri tributi locali</t>
  </si>
  <si>
    <t>acquisto di materiali edili</t>
  </si>
  <si>
    <t>acquisto di immobili per interventi edilizi destinati alla vendita</t>
  </si>
  <si>
    <t>corrispettivi di appalto per interventi edilizi destinati alla vendita</t>
  </si>
  <si>
    <t>acquisto attrezzature e materiali di consumo</t>
  </si>
  <si>
    <t>variazioni di acquisti per resi, abbuoni e premi attivi</t>
  </si>
  <si>
    <t>altri</t>
  </si>
  <si>
    <t>interessi bancari</t>
  </si>
  <si>
    <t>spese su depositi bancari e postali</t>
  </si>
  <si>
    <t xml:space="preserve">Imprese  controllate </t>
  </si>
  <si>
    <t>imprese collegate</t>
  </si>
  <si>
    <t>interessi su depositi cauzionali</t>
  </si>
  <si>
    <t>interessi da cessionari di alloggi concessi p.v.</t>
  </si>
  <si>
    <t>interessi da cessionari di alloggi costruiti con contributo stato e ceduti</t>
  </si>
  <si>
    <t>interessi su mutui</t>
  </si>
  <si>
    <t>a carico dell'Azienda derivanti da esposizioni debitorie pregresse</t>
  </si>
  <si>
    <t>a carico dell'Azienda per nuove acquisizioni ed interventi contratti con la Cassa DD.PP</t>
  </si>
  <si>
    <t>a carico del fondo ERP per nuove acquisizioni ed interventi contratti con la Cassa DD.PP</t>
  </si>
  <si>
    <t>di immobilizzazioni finanziarie che non costituiscono partecipazioni</t>
  </si>
  <si>
    <t>di titoli iscritti nell'attivo circolante che non costituiscono partecipazioni</t>
  </si>
  <si>
    <t>altre svalutazioni</t>
  </si>
  <si>
    <t>spese funzionamento magazzini e laboratori</t>
  </si>
  <si>
    <t>quota derivante dall'alienazione degli alloggi ceduti L.R. n. 10/2004</t>
  </si>
  <si>
    <t>corrispettivi di appalto per alloggi destinati alla locazione</t>
  </si>
  <si>
    <t>corrispettivi di appalto per interventi di recupero destinati alla locazione</t>
  </si>
  <si>
    <t xml:space="preserve">corrispettivi di appalto relativi al recupero e risanamento </t>
  </si>
  <si>
    <t>contributi per alloggi destinati alla locazione</t>
  </si>
  <si>
    <t>contributi per interventi di recupero destinati alla locazione</t>
  </si>
  <si>
    <t>altri contributi</t>
  </si>
  <si>
    <t>Rimanenze finali di alloggi destinate alle vendite</t>
  </si>
  <si>
    <t>Rimanenze iniziali di alloggi destinati alla vendita</t>
  </si>
  <si>
    <t>corrispettivi di appalto per lavori per alloggi destinati alla locazione</t>
  </si>
  <si>
    <t>corrispettivi di appalto per lavori per alloggi  di recupero dest. alla locazione</t>
  </si>
  <si>
    <t>corrispettivi di appalto per lavori di recupero e risanamento</t>
  </si>
  <si>
    <t>spese per danni da rimborsare agli inquilini</t>
  </si>
  <si>
    <t>quota degli stabili in proprietà superficiaria in locazione</t>
  </si>
  <si>
    <t>quota ammortamento mobili</t>
  </si>
  <si>
    <t>quota ammortamento autovetture</t>
  </si>
  <si>
    <t>quota al fondo rischi su crediti per canoni e servizi</t>
  </si>
  <si>
    <t>quota di crediti a carico del fondo utenza</t>
  </si>
  <si>
    <t>compensi per alloggi destinati alla locazione</t>
  </si>
  <si>
    <t xml:space="preserve">compensi relativi al recupero e risanamento </t>
  </si>
  <si>
    <t>contributi relativi al recupero e risanamento</t>
  </si>
  <si>
    <t>Indennità, compensi e rimborsi Amministratore, Sindaci e Org. di Vigilanza L. 321</t>
  </si>
  <si>
    <t>variazione</t>
  </si>
  <si>
    <t>previsione 2011</t>
  </si>
  <si>
    <t xml:space="preserve">compensi relativi al recupero di alloggi destinati alla locazione </t>
  </si>
  <si>
    <t>accantonamento per spese impreviste obbligatorie e di manutenzione</t>
  </si>
  <si>
    <t>accantonamento finanziario stabili costruiti su diritto di superficie</t>
  </si>
  <si>
    <t>accantonamento al fondo di manutenzione e ripristino dei beni gratuitamente devolvibili</t>
  </si>
  <si>
    <t>altri accantonamenti</t>
  </si>
  <si>
    <t>spese diverse per la gestione immobiliare</t>
  </si>
  <si>
    <t>affitti da aree e precari</t>
  </si>
  <si>
    <t>adeguamento canoni</t>
  </si>
  <si>
    <t>Diritti di segreteria</t>
  </si>
  <si>
    <t>Recuperi e rimborsi diversi</t>
  </si>
  <si>
    <t>fondo miglioramento servizi</t>
  </si>
  <si>
    <t>interessi mutuo Albenga - Lusignano</t>
  </si>
  <si>
    <t>interessi mutui tot a carico G.S.</t>
  </si>
  <si>
    <t>Per il finanziamento dell'acquisto ed il recupero de locali uso diretto ARTE</t>
  </si>
  <si>
    <t>Entrate varie (rimborsi diversi)</t>
  </si>
  <si>
    <t>Arrotondamenti attivi</t>
  </si>
  <si>
    <t>interessi su crediti diversi (e su crediti v/clienti)</t>
  </si>
  <si>
    <t>interessi su cassa depositi e prestiti</t>
  </si>
  <si>
    <t>San Fedele, Albenga</t>
  </si>
  <si>
    <t>COSTI INTERV. ALLOGGI DESTINATI ALLA VENDITA (corrisp. appalto)</t>
  </si>
  <si>
    <t>COSTI INTERV. ALLOGGI DESTINATI ALLA LOCAZIONE (corrisp. appalto)</t>
  </si>
  <si>
    <t xml:space="preserve">COSTI INTERV. PER MANUTENZIONE </t>
  </si>
  <si>
    <t>Spese Bancarie no IRAP</t>
  </si>
  <si>
    <t>Spese su depositi bancari e postali</t>
  </si>
  <si>
    <t>Costi indeducibili</t>
  </si>
  <si>
    <t>quota licenze software</t>
  </si>
  <si>
    <t>accantonamento per ripiano perdita partecipata</t>
  </si>
  <si>
    <t>Arrotondamenti passivi</t>
  </si>
  <si>
    <t>svalutazione partecipazioni</t>
  </si>
  <si>
    <t>COSTI INTERV. ALLOGGI DESTINATI ALLA LOCAZIONE (recupero e risanamento)</t>
  </si>
  <si>
    <t>ammortamenti indeducibili</t>
  </si>
  <si>
    <t>quota ammortamento macchine ufficio e…</t>
  </si>
  <si>
    <t>quota ammortamento macchine diverse</t>
  </si>
  <si>
    <t>Alienazione stabili costruiti con contributo dello Stato</t>
  </si>
  <si>
    <t>4101010103-4</t>
  </si>
  <si>
    <t>Rate di riscatto vincolate e non vincolate</t>
  </si>
  <si>
    <t>interessi da cessionari di alloggi costruiti con contributo dello Stato e ceduti</t>
  </si>
  <si>
    <t>Costi degli interventi a carico ARTE Savona</t>
  </si>
  <si>
    <t>quota ammortamento ponteggi da cantiere</t>
  </si>
  <si>
    <t>quota ammortamento tavolame da cantiere</t>
  </si>
  <si>
    <t>IMU</t>
  </si>
  <si>
    <t>rimanenze finali materiale di consumo</t>
  </si>
  <si>
    <t>Rimborso da assicurazioni per danni ai fabbricati</t>
  </si>
  <si>
    <t>Manutenzione macchine da calcolo</t>
  </si>
  <si>
    <t>Gestione sistema informativo</t>
  </si>
  <si>
    <t>Costo per mense gestite da terzi</t>
  </si>
  <si>
    <t>Costo del personale distaccato presso l'azienda</t>
  </si>
  <si>
    <t>Attuazione dei programmi L. 451/94</t>
  </si>
  <si>
    <t>consuntivo 2012</t>
  </si>
  <si>
    <t>Capitalizzazione costi attività manut. straord. alloggi amministrazione esterna</t>
  </si>
  <si>
    <t>interessi su depositi presso Tesoreria Provinciale</t>
  </si>
  <si>
    <t>manutenzione ordinaria su impianti ascensori</t>
  </si>
  <si>
    <t>TASI</t>
  </si>
  <si>
    <t>Altri ricavi e proventi</t>
  </si>
  <si>
    <t xml:space="preserve">variazione </t>
  </si>
  <si>
    <t xml:space="preserve">                                              ____________________________</t>
  </si>
  <si>
    <t xml:space="preserve">                                              Servizio Amministrativo - Ufficio Bilancio e Contabilità</t>
  </si>
  <si>
    <t>Rifacimento controsoffitti e solai via Istria 1, Savona</t>
  </si>
  <si>
    <t>Manutenzione straordinaria via Pertinace 6B, Vado Ligure</t>
  </si>
  <si>
    <t>Costo vitto ed alloggio dipendenti in trasferta</t>
  </si>
  <si>
    <t>maturato ai dipendenti cessati dal servizio</t>
  </si>
  <si>
    <t>Beni strumentali di valore inferiore a € 516,45</t>
  </si>
  <si>
    <t>in imprese controllanti</t>
  </si>
  <si>
    <t>in imprese sottoposte al controllo delle controllanti</t>
  </si>
  <si>
    <t>proventi da imprese controllate</t>
  </si>
  <si>
    <t>proventi da imprese collegate</t>
  </si>
  <si>
    <t>proventi da imprese controllanti</t>
  </si>
  <si>
    <t>proventi da imprese sottoposte al controllo delle controllanti</t>
  </si>
  <si>
    <t>da titoli iscritti nelle immobilizzazioni che non costituiscono partecipazioni</t>
  </si>
  <si>
    <t>da titoli iscritti nell'attivo circolante che non costituiscono partecipazioni</t>
  </si>
  <si>
    <t>da imprese controllate</t>
  </si>
  <si>
    <t>da imprese collegate</t>
  </si>
  <si>
    <t>da imprese controllanti</t>
  </si>
  <si>
    <t>da imprese sottoposte al controllo delle controllanti</t>
  </si>
  <si>
    <t>D) 44 RETTIFICHE DI VALORE DI ATTIVITA' E PASSIVITA' FINANZIARIE</t>
  </si>
  <si>
    <t>B)  52 COSTI DELLA PRODUZIONE</t>
  </si>
  <si>
    <t>D) 54 RETTIFICHE DI VALORE DI ATTIVITA' E PASSIVITA' FINANZIARIE</t>
  </si>
  <si>
    <t>C) 53  ONERI FINANZIARI</t>
  </si>
  <si>
    <t>di strumenti finanziari derivati</t>
  </si>
  <si>
    <t>IMPOSTE CORRENTI SUL REDDITO DI ESERCIZIO</t>
  </si>
  <si>
    <t>Manutenzione straord. copertura ed aree esterne Via Provinciale 23, Balestrino</t>
  </si>
  <si>
    <t>i</t>
  </si>
  <si>
    <t>Riqualificazione energetica in Millesimo, Via Moneta - Fondi F.E.S.R.</t>
  </si>
  <si>
    <t>consuntivo 2019</t>
  </si>
  <si>
    <t xml:space="preserve">CONFRONTO PIANO DEI CONTI ESERCIZI 2019 E 2020                                                </t>
  </si>
  <si>
    <t>consuntivo 2020</t>
  </si>
  <si>
    <t xml:space="preserve">                                        ____________________________      </t>
  </si>
  <si>
    <t xml:space="preserve">     L'Amministratore Unico</t>
  </si>
  <si>
    <t xml:space="preserve"> f.to          Arch. Alessandro REVELLO</t>
  </si>
  <si>
    <t xml:space="preserve">                                  f.to        Dott.ssa Gabriella MIRENGO            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</si>
</sst>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#,##0.00_ ;[Red]\-#,##0.00\ "/>
    <numFmt numFmtId="174" formatCode="[$-410]dddd\ d\ mmmm\ yyyy"/>
    <numFmt numFmtId="175" formatCode="h\.mm\.ss"/>
    <numFmt numFmtId="176" formatCode="&quot;€&quot;\ #,##0.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0_ ;[Red]\-0.00\ 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5" xfId="0" applyBorder="1" applyAlignment="1">
      <alignment/>
    </xf>
    <xf numFmtId="4" fontId="0" fillId="0" borderId="12" xfId="0" applyNumberFormat="1" applyFont="1" applyBorder="1" applyAlignment="1">
      <alignment/>
    </xf>
    <xf numFmtId="173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173" fontId="0" fillId="0" borderId="16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3" fontId="0" fillId="0" borderId="1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173" fontId="7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173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73" fontId="0" fillId="0" borderId="16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9" fillId="0" borderId="16" xfId="0" applyNumberFormat="1" applyFont="1" applyFill="1" applyBorder="1" applyAlignment="1">
      <alignment/>
    </xf>
    <xf numFmtId="173" fontId="3" fillId="0" borderId="18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173" fontId="1" fillId="0" borderId="12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0" fontId="0" fillId="0" borderId="19" xfId="0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2" fontId="0" fillId="0" borderId="16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173" fontId="0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17" xfId="0" applyBorder="1" applyAlignment="1">
      <alignment horizontal="left"/>
    </xf>
    <xf numFmtId="0" fontId="9" fillId="0" borderId="18" xfId="0" applyFont="1" applyBorder="1" applyAlignment="1">
      <alignment horizontal="left"/>
    </xf>
    <xf numFmtId="43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3" fontId="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173" fontId="0" fillId="0" borderId="17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9" fillId="0" borderId="18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9" fillId="0" borderId="20" xfId="0" applyNumberFormat="1" applyFont="1" applyFill="1" applyBorder="1" applyAlignment="1">
      <alignment/>
    </xf>
    <xf numFmtId="173" fontId="9" fillId="0" borderId="14" xfId="0" applyNumberFormat="1" applyFont="1" applyFill="1" applyBorder="1" applyAlignment="1">
      <alignment/>
    </xf>
    <xf numFmtId="173" fontId="9" fillId="0" borderId="13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73" fontId="0" fillId="10" borderId="12" xfId="0" applyNumberFormat="1" applyFont="1" applyFill="1" applyBorder="1" applyAlignment="1">
      <alignment/>
    </xf>
    <xf numFmtId="4" fontId="0" fillId="1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4" fontId="0" fillId="0" borderId="2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44" fontId="3" fillId="0" borderId="2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4" fontId="3" fillId="0" borderId="25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173" fontId="9" fillId="0" borderId="0" xfId="0" applyNumberFormat="1" applyFont="1" applyFill="1" applyBorder="1" applyAlignment="1">
      <alignment/>
    </xf>
    <xf numFmtId="173" fontId="12" fillId="0" borderId="0" xfId="0" applyNumberFormat="1" applyFont="1" applyAlignment="1">
      <alignment/>
    </xf>
    <xf numFmtId="176" fontId="0" fillId="0" borderId="0" xfId="0" applyNumberFormat="1" applyAlignment="1">
      <alignment/>
    </xf>
    <xf numFmtId="173" fontId="0" fillId="0" borderId="20" xfId="0" applyNumberFormat="1" applyFont="1" applyFill="1" applyBorder="1" applyAlignment="1">
      <alignment/>
    </xf>
    <xf numFmtId="0" fontId="59" fillId="0" borderId="0" xfId="0" applyFont="1" applyAlignment="1">
      <alignment/>
    </xf>
    <xf numFmtId="173" fontId="7" fillId="0" borderId="0" xfId="0" applyNumberFormat="1" applyFont="1" applyFill="1" applyBorder="1" applyAlignment="1">
      <alignment/>
    </xf>
    <xf numFmtId="173" fontId="0" fillId="0" borderId="12" xfId="0" applyNumberFormat="1" applyFill="1" applyBorder="1" applyAlignment="1">
      <alignment/>
    </xf>
    <xf numFmtId="0" fontId="11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173" fontId="14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4" fontId="0" fillId="0" borderId="10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 horizontal="center" vertical="center" wrapText="1"/>
    </xf>
    <xf numFmtId="173" fontId="60" fillId="0" borderId="12" xfId="0" applyNumberFormat="1" applyFont="1" applyFill="1" applyBorder="1" applyAlignment="1">
      <alignment/>
    </xf>
    <xf numFmtId="173" fontId="1" fillId="0" borderId="16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59" fillId="0" borderId="0" xfId="0" applyFont="1" applyFill="1" applyAlignment="1">
      <alignment/>
    </xf>
    <xf numFmtId="44" fontId="3" fillId="0" borderId="25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4" fontId="61" fillId="0" borderId="12" xfId="0" applyNumberFormat="1" applyFont="1" applyFill="1" applyBorder="1" applyAlignment="1">
      <alignment/>
    </xf>
    <xf numFmtId="173" fontId="11" fillId="0" borderId="12" xfId="0" applyNumberFormat="1" applyFont="1" applyFill="1" applyBorder="1" applyAlignment="1">
      <alignment/>
    </xf>
    <xf numFmtId="173" fontId="15" fillId="0" borderId="12" xfId="0" applyNumberFormat="1" applyFont="1" applyFill="1" applyBorder="1" applyAlignment="1">
      <alignment horizontal="right"/>
    </xf>
    <xf numFmtId="4" fontId="62" fillId="0" borderId="12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173" fontId="0" fillId="0" borderId="12" xfId="0" applyNumberFormat="1" applyFont="1" applyFill="1" applyBorder="1" applyAlignment="1">
      <alignment/>
    </xf>
    <xf numFmtId="173" fontId="9" fillId="0" borderId="0" xfId="0" applyNumberFormat="1" applyFont="1" applyAlignment="1">
      <alignment/>
    </xf>
    <xf numFmtId="4" fontId="11" fillId="0" borderId="12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left" wrapText="1"/>
    </xf>
    <xf numFmtId="4" fontId="0" fillId="33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33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0" fillId="0" borderId="12" xfId="0" applyNumberFormat="1" applyFill="1" applyBorder="1" applyAlignment="1">
      <alignment/>
    </xf>
    <xf numFmtId="0" fontId="9" fillId="0" borderId="12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173" fontId="11" fillId="0" borderId="16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2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shrinkToFit="1"/>
    </xf>
    <xf numFmtId="0" fontId="0" fillId="0" borderId="11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11" fillId="0" borderId="0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38100</xdr:rowOff>
    </xdr:from>
    <xdr:ext cx="1666875" cy="838200"/>
    <xdr:sp fLocksText="0">
      <xdr:nvSpPr>
        <xdr:cNvPr id="1" name="CasellaDiTesto 2"/>
        <xdr:cNvSpPr txBox="1">
          <a:spLocks noChangeArrowheads="1"/>
        </xdr:cNvSpPr>
      </xdr:nvSpPr>
      <xdr:spPr>
        <a:xfrm>
          <a:off x="123825" y="38100"/>
          <a:ext cx="1666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104775</xdr:rowOff>
    </xdr:from>
    <xdr:to>
      <xdr:col>3</xdr:col>
      <xdr:colOff>133350</xdr:colOff>
      <xdr:row>1</xdr:row>
      <xdr:rowOff>238125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0</xdr:row>
      <xdr:rowOff>257175</xdr:rowOff>
    </xdr:from>
    <xdr:to>
      <xdr:col>12</xdr:col>
      <xdr:colOff>95250</xdr:colOff>
      <xdr:row>2</xdr:row>
      <xdr:rowOff>9525</xdr:rowOff>
    </xdr:to>
    <xdr:sp>
      <xdr:nvSpPr>
        <xdr:cNvPr id="3" name="CasellaDiTesto 4"/>
        <xdr:cNvSpPr txBox="1">
          <a:spLocks noChangeArrowheads="1"/>
        </xdr:cNvSpPr>
      </xdr:nvSpPr>
      <xdr:spPr>
        <a:xfrm>
          <a:off x="2390775" y="257175"/>
          <a:ext cx="5229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Azienda Regionale Territoriale per l’Edilizia della Provincia di Savona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Via Aglietto 90, Savona - tel. 019/84101 -  fax 019/8410210 - P.IVA 00190540096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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http://www.artesv.it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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info@artesv.it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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posta@cert.artesv.it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0"/>
  <sheetViews>
    <sheetView tabSelected="1" zoomScale="130" zoomScaleNormal="130" zoomScalePageLayoutView="0" workbookViewId="0" topLeftCell="A407">
      <selection activeCell="G431" sqref="G431"/>
    </sheetView>
  </sheetViews>
  <sheetFormatPr defaultColWidth="9.140625" defaultRowHeight="12.75"/>
  <cols>
    <col min="1" max="1" width="11.7109375" style="0" customWidth="1"/>
    <col min="7" max="7" width="22.57421875" style="0" customWidth="1"/>
    <col min="8" max="8" width="16.00390625" style="0" hidden="1" customWidth="1"/>
    <col min="9" max="9" width="17.00390625" style="0" hidden="1" customWidth="1"/>
    <col min="10" max="10" width="0.85546875" style="0" hidden="1" customWidth="1"/>
    <col min="11" max="12" width="16.421875" style="54" customWidth="1"/>
    <col min="13" max="13" width="16.8515625" style="171" customWidth="1"/>
    <col min="14" max="14" width="12.8515625" style="0" bestFit="1" customWidth="1"/>
    <col min="15" max="15" width="14.421875" style="0" bestFit="1" customWidth="1"/>
    <col min="16" max="16" width="13.421875" style="0" bestFit="1" customWidth="1"/>
    <col min="17" max="17" width="9.7109375" style="0" bestFit="1" customWidth="1"/>
  </cols>
  <sheetData>
    <row r="1" spans="1:17" ht="48" customHeight="1">
      <c r="A1" s="7"/>
      <c r="G1" s="153"/>
      <c r="H1" s="153"/>
      <c r="I1" s="153"/>
      <c r="J1" s="153"/>
      <c r="K1" s="177"/>
      <c r="L1" s="177"/>
      <c r="Q1" s="54"/>
    </row>
    <row r="2" ht="23.25" customHeight="1"/>
    <row r="3" ht="15" customHeight="1" thickBot="1"/>
    <row r="4" spans="1:13" ht="34.5" customHeight="1" thickBot="1">
      <c r="A4" s="215" t="s">
        <v>368</v>
      </c>
      <c r="B4" s="216"/>
      <c r="C4" s="216"/>
      <c r="D4" s="216"/>
      <c r="E4" s="217"/>
      <c r="F4" s="217"/>
      <c r="G4" s="217"/>
      <c r="H4" s="135" t="s">
        <v>283</v>
      </c>
      <c r="I4" s="133" t="s">
        <v>282</v>
      </c>
      <c r="J4" s="138" t="s">
        <v>332</v>
      </c>
      <c r="K4" s="178" t="s">
        <v>367</v>
      </c>
      <c r="L4" s="178" t="s">
        <v>369</v>
      </c>
      <c r="M4" s="173" t="s">
        <v>338</v>
      </c>
    </row>
    <row r="5" spans="8:12" ht="12.75">
      <c r="H5" s="1"/>
      <c r="I5" s="62"/>
      <c r="J5" s="134"/>
      <c r="K5" s="179"/>
      <c r="L5" s="179"/>
    </row>
    <row r="6" spans="1:16" ht="15.75">
      <c r="A6" s="238" t="s">
        <v>1</v>
      </c>
      <c r="B6" s="230"/>
      <c r="C6" s="231"/>
      <c r="H6" s="61" t="e">
        <f>H8+H110+H149+#REF!</f>
        <v>#REF!</v>
      </c>
      <c r="I6" s="61" t="e">
        <f>#REF!-H6</f>
        <v>#REF!</v>
      </c>
      <c r="J6" s="61" t="e">
        <f>J8+J110+J149+#REF!</f>
        <v>#REF!</v>
      </c>
      <c r="K6" s="61">
        <f>K8+K110+K149</f>
        <v>5259340.92</v>
      </c>
      <c r="L6" s="61">
        <f>SUM(L8+L110+L149)</f>
        <v>5645933.42</v>
      </c>
      <c r="M6" s="61">
        <f>SUM(M8+M110+M149)</f>
        <v>386592.5000000003</v>
      </c>
      <c r="N6" s="195"/>
      <c r="P6" s="139"/>
    </row>
    <row r="7" spans="8:15" ht="14.25">
      <c r="H7" s="63"/>
      <c r="I7" s="65"/>
      <c r="J7" s="77"/>
      <c r="K7" s="77"/>
      <c r="O7" s="150"/>
    </row>
    <row r="8" spans="1:15" ht="15.75">
      <c r="A8" s="2" t="s">
        <v>2</v>
      </c>
      <c r="B8" s="3"/>
      <c r="C8" s="3"/>
      <c r="D8" s="3"/>
      <c r="E8" s="4"/>
      <c r="F8" s="4"/>
      <c r="G8" s="4"/>
      <c r="H8" s="56">
        <f>H10+H58+H68+H72+H84</f>
        <v>19018235</v>
      </c>
      <c r="I8" s="39" t="e">
        <f>#REF!-H8</f>
        <v>#REF!</v>
      </c>
      <c r="J8" s="56">
        <f>J10+J58+J68+J72+J84</f>
        <v>7733421.470000001</v>
      </c>
      <c r="K8" s="56">
        <f>K10+K58+K68+K72+K84</f>
        <v>5250865.71</v>
      </c>
      <c r="L8" s="155">
        <f>SUM(L10+L58+L68+L72+L84)</f>
        <v>5639516.21</v>
      </c>
      <c r="M8" s="56">
        <f>SUM(M10+M58+M68+M72+M84)</f>
        <v>388650.5000000003</v>
      </c>
      <c r="O8" s="150"/>
    </row>
    <row r="9" spans="1:13" ht="12.75">
      <c r="A9" s="5"/>
      <c r="B9" s="4"/>
      <c r="C9" s="4"/>
      <c r="D9" s="4"/>
      <c r="E9" s="4"/>
      <c r="F9" s="4"/>
      <c r="G9" s="4"/>
      <c r="H9" s="66"/>
      <c r="I9" s="64"/>
      <c r="J9" s="95"/>
      <c r="K9" s="95"/>
      <c r="L9" s="164"/>
      <c r="M9" s="95"/>
    </row>
    <row r="10" spans="1:13" ht="12.75">
      <c r="A10" s="42">
        <v>4101</v>
      </c>
      <c r="B10" s="48" t="s">
        <v>3</v>
      </c>
      <c r="C10" s="44"/>
      <c r="D10" s="44"/>
      <c r="E10" s="44"/>
      <c r="F10" s="44"/>
      <c r="G10" s="45"/>
      <c r="H10" s="55">
        <f>H11+H16+H46</f>
        <v>9899500</v>
      </c>
      <c r="I10" s="46" t="e">
        <f>#REF!-H10</f>
        <v>#REF!</v>
      </c>
      <c r="J10" s="55">
        <f>J11+J16+J46</f>
        <v>4193999.7800000003</v>
      </c>
      <c r="K10" s="55">
        <f>K11+K16+K46</f>
        <v>3540729.64</v>
      </c>
      <c r="L10" s="155">
        <f>SUM(L11+L16+L46)</f>
        <v>3807562.46</v>
      </c>
      <c r="M10" s="90">
        <f>SUM(M11+M16+M46)</f>
        <v>266832.8200000001</v>
      </c>
    </row>
    <row r="11" spans="1:13" ht="12.75">
      <c r="A11" s="11">
        <v>410101</v>
      </c>
      <c r="B11" s="15" t="s">
        <v>4</v>
      </c>
      <c r="C11" s="10"/>
      <c r="D11" s="10"/>
      <c r="E11" s="10"/>
      <c r="F11" s="10"/>
      <c r="G11" s="40"/>
      <c r="H11" s="25">
        <f>SUM(H12:H15)</f>
        <v>4400000</v>
      </c>
      <c r="I11" s="25" t="e">
        <f>#REF!-H11</f>
        <v>#REF!</v>
      </c>
      <c r="J11" s="79">
        <f>SUM(J12:J15)</f>
        <v>509731.66000000003</v>
      </c>
      <c r="K11" s="79">
        <f>SUM(K12:K15)</f>
        <v>0</v>
      </c>
      <c r="L11" s="164">
        <v>0</v>
      </c>
      <c r="M11" s="79">
        <f>SUM(K11-L11)</f>
        <v>0</v>
      </c>
    </row>
    <row r="12" spans="1:13" ht="12.75">
      <c r="A12" s="8">
        <v>41010101</v>
      </c>
      <c r="B12" s="5" t="s">
        <v>108</v>
      </c>
      <c r="C12" s="4"/>
      <c r="D12" s="4"/>
      <c r="E12" s="4"/>
      <c r="F12" s="4"/>
      <c r="G12" s="18"/>
      <c r="H12" s="30">
        <v>4400000</v>
      </c>
      <c r="I12" s="28" t="e">
        <f>#REF!-H12</f>
        <v>#REF!</v>
      </c>
      <c r="J12" s="52">
        <v>456200</v>
      </c>
      <c r="K12" s="52">
        <v>0</v>
      </c>
      <c r="M12" s="155"/>
    </row>
    <row r="13" spans="1:13" ht="12.75">
      <c r="A13" s="8">
        <v>41010102</v>
      </c>
      <c r="B13" s="5" t="s">
        <v>109</v>
      </c>
      <c r="C13" s="4"/>
      <c r="D13" s="4"/>
      <c r="E13" s="4"/>
      <c r="F13" s="4"/>
      <c r="G13" s="18"/>
      <c r="H13" s="28">
        <v>0</v>
      </c>
      <c r="I13" s="28" t="e">
        <f>#REF!-H13</f>
        <v>#REF!</v>
      </c>
      <c r="J13" s="53">
        <v>0</v>
      </c>
      <c r="K13" s="53">
        <v>0</v>
      </c>
      <c r="L13" s="164"/>
      <c r="M13" s="155"/>
    </row>
    <row r="14" spans="1:13" ht="12.75">
      <c r="A14" s="8">
        <v>4101010101</v>
      </c>
      <c r="B14" s="5" t="s">
        <v>317</v>
      </c>
      <c r="C14" s="4"/>
      <c r="D14" s="4"/>
      <c r="E14" s="4"/>
      <c r="F14" s="4"/>
      <c r="G14" s="18"/>
      <c r="H14" s="30">
        <v>0</v>
      </c>
      <c r="I14" s="28" t="e">
        <f>#REF!-H14</f>
        <v>#REF!</v>
      </c>
      <c r="J14" s="52">
        <v>42109.13</v>
      </c>
      <c r="K14" s="52">
        <v>0</v>
      </c>
      <c r="M14" s="155"/>
    </row>
    <row r="15" spans="1:15" ht="12.75">
      <c r="A15" s="136" t="s">
        <v>318</v>
      </c>
      <c r="B15" s="16" t="s">
        <v>319</v>
      </c>
      <c r="C15" s="4"/>
      <c r="D15" s="4"/>
      <c r="E15" s="4"/>
      <c r="F15" s="4"/>
      <c r="G15" s="18"/>
      <c r="H15" s="28">
        <v>0</v>
      </c>
      <c r="I15" s="28" t="e">
        <f>#REF!-H15</f>
        <v>#REF!</v>
      </c>
      <c r="J15" s="53">
        <v>11422.53</v>
      </c>
      <c r="K15" s="53">
        <v>0</v>
      </c>
      <c r="L15" s="164"/>
      <c r="M15" s="155"/>
      <c r="O15" s="139"/>
    </row>
    <row r="16" spans="1:13" ht="12.75">
      <c r="A16" s="11">
        <v>410102</v>
      </c>
      <c r="B16" s="15" t="s">
        <v>5</v>
      </c>
      <c r="C16" s="10"/>
      <c r="D16" s="10"/>
      <c r="E16" s="10"/>
      <c r="F16" s="10"/>
      <c r="G16" s="40"/>
      <c r="H16" s="29">
        <f>H17+H26+H36+H43</f>
        <v>5149500</v>
      </c>
      <c r="I16" s="25" t="e">
        <f>#REF!-H16</f>
        <v>#REF!</v>
      </c>
      <c r="J16" s="96">
        <f>SUM(J17+J26+J36+J43)</f>
        <v>3539851.98</v>
      </c>
      <c r="K16" s="96">
        <f>SUM(K17+K26+K36+K43)</f>
        <v>3476101.54</v>
      </c>
      <c r="L16" s="171">
        <f>SUM(L17+L26+L36+L43)</f>
        <v>3606829.23</v>
      </c>
      <c r="M16" s="185">
        <f>SUM(M17+M26+M36+M43)</f>
        <v>130727.6900000001</v>
      </c>
    </row>
    <row r="17" spans="1:13" ht="12.75">
      <c r="A17" s="8">
        <v>41010201</v>
      </c>
      <c r="B17" s="5" t="s">
        <v>6</v>
      </c>
      <c r="C17" s="4"/>
      <c r="D17" s="4"/>
      <c r="E17" s="4"/>
      <c r="F17" s="4"/>
      <c r="G17" s="18"/>
      <c r="H17" s="28">
        <f>SUM(H18:H23)</f>
        <v>3434000</v>
      </c>
      <c r="I17" s="28" t="e">
        <f>#REF!-H17</f>
        <v>#REF!</v>
      </c>
      <c r="J17" s="53">
        <f>SUM(J18:J25)</f>
        <v>3354870.86</v>
      </c>
      <c r="K17" s="53">
        <f>SUM(K18:K25)</f>
        <v>3271584.25</v>
      </c>
      <c r="L17" s="155">
        <f>SUM(L18:L21)</f>
        <v>3366617.58</v>
      </c>
      <c r="M17" s="155">
        <f>SUM(L17-K17)</f>
        <v>95033.33000000007</v>
      </c>
    </row>
    <row r="18" spans="1:13" ht="12.75">
      <c r="A18" s="8">
        <v>4101020101</v>
      </c>
      <c r="B18" s="12" t="s">
        <v>7</v>
      </c>
      <c r="C18" s="4"/>
      <c r="D18" s="4"/>
      <c r="E18" s="4"/>
      <c r="F18" s="4"/>
      <c r="G18" s="18"/>
      <c r="H18" s="30">
        <v>2890000</v>
      </c>
      <c r="I18" s="28" t="e">
        <f>#REF!-H18</f>
        <v>#REF!</v>
      </c>
      <c r="J18" s="52">
        <v>2833430.28</v>
      </c>
      <c r="K18" s="52">
        <v>2854478.83</v>
      </c>
      <c r="L18" s="100">
        <v>2964944.89</v>
      </c>
      <c r="M18" s="155">
        <f>SUM(L18-K18)</f>
        <v>110466.06000000006</v>
      </c>
    </row>
    <row r="19" spans="1:13" ht="12.75">
      <c r="A19" s="8">
        <v>4101020102</v>
      </c>
      <c r="B19" s="5" t="s">
        <v>8</v>
      </c>
      <c r="C19" s="4"/>
      <c r="D19" s="4"/>
      <c r="E19" s="4"/>
      <c r="F19" s="4"/>
      <c r="G19" s="18"/>
      <c r="H19" s="28">
        <v>240000</v>
      </c>
      <c r="I19" s="28" t="e">
        <f>#REF!-H19</f>
        <v>#REF!</v>
      </c>
      <c r="J19" s="53">
        <v>241741.77</v>
      </c>
      <c r="K19" s="53">
        <v>154069.77</v>
      </c>
      <c r="L19" s="53">
        <v>151554.18</v>
      </c>
      <c r="M19" s="155">
        <f>SUM(L19-K19)</f>
        <v>-2515.5899999999965</v>
      </c>
    </row>
    <row r="20" spans="1:13" ht="12.75">
      <c r="A20" s="8">
        <v>4101020103</v>
      </c>
      <c r="B20" s="12" t="s">
        <v>9</v>
      </c>
      <c r="C20" s="4"/>
      <c r="D20" s="4"/>
      <c r="E20" s="4"/>
      <c r="F20" s="4"/>
      <c r="G20" s="18"/>
      <c r="H20" s="30">
        <v>0</v>
      </c>
      <c r="I20" s="28" t="e">
        <f>#REF!-H20</f>
        <v>#REF!</v>
      </c>
      <c r="J20" s="52">
        <v>0</v>
      </c>
      <c r="K20" s="52">
        <v>0</v>
      </c>
      <c r="M20" s="155"/>
    </row>
    <row r="21" spans="1:13" ht="12.75">
      <c r="A21" s="8">
        <v>4101020104</v>
      </c>
      <c r="B21" s="5" t="s">
        <v>10</v>
      </c>
      <c r="C21" s="4"/>
      <c r="D21" s="4"/>
      <c r="E21" s="4"/>
      <c r="F21" s="4"/>
      <c r="G21" s="18"/>
      <c r="H21" s="28">
        <v>282000</v>
      </c>
      <c r="I21" s="28" t="e">
        <f>#REF!-H21</f>
        <v>#REF!</v>
      </c>
      <c r="J21" s="53">
        <v>279698.81</v>
      </c>
      <c r="K21" s="53">
        <v>263035.65</v>
      </c>
      <c r="L21" s="53">
        <v>250118.51</v>
      </c>
      <c r="M21" s="155">
        <f>SUM(L21-K21)</f>
        <v>-12917.140000000014</v>
      </c>
    </row>
    <row r="22" spans="1:13" ht="12.75">
      <c r="A22" s="8">
        <v>4101020105</v>
      </c>
      <c r="B22" s="12" t="s">
        <v>32</v>
      </c>
      <c r="C22" s="4"/>
      <c r="D22" s="4"/>
      <c r="E22" s="4"/>
      <c r="F22" s="4"/>
      <c r="G22" s="18"/>
      <c r="H22" s="30">
        <v>22000</v>
      </c>
      <c r="I22" s="28" t="e">
        <f>#REF!-H22</f>
        <v>#REF!</v>
      </c>
      <c r="J22" s="52">
        <v>0</v>
      </c>
      <c r="K22" s="52">
        <v>0</v>
      </c>
      <c r="M22" s="155"/>
    </row>
    <row r="23" spans="1:13" ht="12.75">
      <c r="A23" s="8">
        <v>4101020106</v>
      </c>
      <c r="B23" s="12" t="s">
        <v>110</v>
      </c>
      <c r="C23" s="4"/>
      <c r="D23" s="4"/>
      <c r="E23" s="4"/>
      <c r="F23" s="4"/>
      <c r="G23" s="18"/>
      <c r="H23" s="28">
        <v>0</v>
      </c>
      <c r="I23" s="28" t="e">
        <f>#REF!-H23</f>
        <v>#REF!</v>
      </c>
      <c r="J23" s="53">
        <v>0</v>
      </c>
      <c r="K23" s="53">
        <v>0</v>
      </c>
      <c r="L23" s="164"/>
      <c r="M23" s="155"/>
    </row>
    <row r="24" spans="1:13" ht="12.75">
      <c r="A24" s="49">
        <v>4101020107</v>
      </c>
      <c r="B24" s="75" t="s">
        <v>290</v>
      </c>
      <c r="C24" s="50"/>
      <c r="D24" s="50"/>
      <c r="E24" s="50"/>
      <c r="F24" s="50"/>
      <c r="G24" s="51"/>
      <c r="H24" s="52"/>
      <c r="I24" s="53"/>
      <c r="J24" s="53">
        <v>0</v>
      </c>
      <c r="K24" s="53">
        <v>0</v>
      </c>
      <c r="L24" s="164"/>
      <c r="M24" s="155"/>
    </row>
    <row r="25" spans="1:13" ht="12.75">
      <c r="A25" s="49">
        <v>4101020108</v>
      </c>
      <c r="B25" s="75" t="s">
        <v>291</v>
      </c>
      <c r="C25" s="50"/>
      <c r="D25" s="50"/>
      <c r="E25" s="50"/>
      <c r="F25" s="50"/>
      <c r="G25" s="51"/>
      <c r="H25" s="52"/>
      <c r="I25" s="53"/>
      <c r="J25" s="53">
        <v>0</v>
      </c>
      <c r="K25" s="53">
        <v>0</v>
      </c>
      <c r="L25" s="164"/>
      <c r="M25" s="155"/>
    </row>
    <row r="26" spans="1:15" ht="12.75">
      <c r="A26" s="8">
        <v>41010202</v>
      </c>
      <c r="B26" s="12" t="s">
        <v>11</v>
      </c>
      <c r="C26" s="4"/>
      <c r="D26" s="4"/>
      <c r="E26" s="4"/>
      <c r="F26" s="4"/>
      <c r="G26" s="18"/>
      <c r="H26" s="30">
        <f>SUM(H27:H35)</f>
        <v>185500</v>
      </c>
      <c r="I26" s="28" t="e">
        <f>#REF!-H26</f>
        <v>#REF!</v>
      </c>
      <c r="J26" s="52">
        <f>SUM(J27:J35)</f>
        <v>172815.97999999998</v>
      </c>
      <c r="K26" s="52">
        <f>SUM(K27:K35)</f>
        <v>199328.18</v>
      </c>
      <c r="L26" s="171">
        <f>SUM(L30+L32+L34)</f>
        <v>237996.33000000002</v>
      </c>
      <c r="M26" s="155">
        <f>SUM(L26-K26)</f>
        <v>38668.15000000002</v>
      </c>
      <c r="O26" s="139"/>
    </row>
    <row r="27" spans="1:13" ht="12.75">
      <c r="A27" s="8">
        <v>4101020201</v>
      </c>
      <c r="B27" s="5" t="s">
        <v>12</v>
      </c>
      <c r="C27" s="4"/>
      <c r="D27" s="4"/>
      <c r="E27" s="4"/>
      <c r="F27" s="4"/>
      <c r="G27" s="18"/>
      <c r="H27" s="28">
        <v>5500</v>
      </c>
      <c r="I27" s="28" t="e">
        <f>#REF!-H27</f>
        <v>#REF!</v>
      </c>
      <c r="J27" s="53">
        <v>0</v>
      </c>
      <c r="K27" s="53">
        <v>0</v>
      </c>
      <c r="L27" s="164"/>
      <c r="M27" s="155"/>
    </row>
    <row r="28" spans="1:13" ht="12.75">
      <c r="A28" s="8">
        <v>4101020202</v>
      </c>
      <c r="B28" s="12" t="s">
        <v>13</v>
      </c>
      <c r="C28" s="4"/>
      <c r="D28" s="4"/>
      <c r="E28" s="4"/>
      <c r="F28" s="4"/>
      <c r="G28" s="18"/>
      <c r="H28" s="30">
        <v>0</v>
      </c>
      <c r="I28" s="28" t="e">
        <f>#REF!-H28</f>
        <v>#REF!</v>
      </c>
      <c r="J28" s="52">
        <v>0</v>
      </c>
      <c r="K28" s="52">
        <v>0</v>
      </c>
      <c r="M28" s="155"/>
    </row>
    <row r="29" spans="1:13" ht="12.75">
      <c r="A29" s="8">
        <v>4101020203</v>
      </c>
      <c r="B29" s="12" t="s">
        <v>111</v>
      </c>
      <c r="C29" s="4"/>
      <c r="D29" s="4"/>
      <c r="E29" s="4"/>
      <c r="F29" s="4"/>
      <c r="G29" s="18"/>
      <c r="H29" s="28">
        <v>0</v>
      </c>
      <c r="I29" s="28" t="e">
        <f>#REF!-H29</f>
        <v>#REF!</v>
      </c>
      <c r="J29" s="53">
        <v>0</v>
      </c>
      <c r="K29" s="53">
        <v>0</v>
      </c>
      <c r="L29" s="164"/>
      <c r="M29" s="155"/>
    </row>
    <row r="30" spans="1:13" ht="12.75">
      <c r="A30" s="8">
        <v>4101020204</v>
      </c>
      <c r="B30" s="5" t="s">
        <v>0</v>
      </c>
      <c r="C30" s="4"/>
      <c r="D30" s="4"/>
      <c r="E30" s="4"/>
      <c r="F30" s="4"/>
      <c r="G30" s="18"/>
      <c r="H30" s="30">
        <v>20000</v>
      </c>
      <c r="I30" s="28" t="e">
        <f>#REF!-H30</f>
        <v>#REF!</v>
      </c>
      <c r="J30" s="52">
        <v>42865.21</v>
      </c>
      <c r="K30" s="52">
        <v>80417.65</v>
      </c>
      <c r="L30" s="100">
        <v>90806.8</v>
      </c>
      <c r="M30" s="155">
        <f>SUM(L30-K30)</f>
        <v>10389.150000000009</v>
      </c>
    </row>
    <row r="31" spans="1:13" ht="12.75">
      <c r="A31" s="8">
        <v>4101020205</v>
      </c>
      <c r="B31" s="5" t="s">
        <v>112</v>
      </c>
      <c r="C31" s="4"/>
      <c r="D31" s="4"/>
      <c r="E31" s="4"/>
      <c r="F31" s="4"/>
      <c r="G31" s="18"/>
      <c r="H31" s="28">
        <v>0</v>
      </c>
      <c r="I31" s="28" t="e">
        <f>#REF!-H31</f>
        <v>#REF!</v>
      </c>
      <c r="J31" s="53">
        <v>0</v>
      </c>
      <c r="K31" s="53">
        <v>0</v>
      </c>
      <c r="L31" s="164"/>
      <c r="M31" s="155"/>
    </row>
    <row r="32" spans="1:13" ht="12.75">
      <c r="A32" s="8">
        <v>4101020206</v>
      </c>
      <c r="B32" s="5" t="s">
        <v>100</v>
      </c>
      <c r="C32" s="4"/>
      <c r="D32" s="4"/>
      <c r="E32" s="4"/>
      <c r="F32" s="4"/>
      <c r="G32" s="18"/>
      <c r="H32" s="31">
        <v>0</v>
      </c>
      <c r="I32" s="28" t="e">
        <f>#REF!-H32</f>
        <v>#REF!</v>
      </c>
      <c r="J32" s="97">
        <v>41162.82</v>
      </c>
      <c r="K32" s="97">
        <v>26691.77</v>
      </c>
      <c r="L32" s="100">
        <v>30688.73</v>
      </c>
      <c r="M32" s="155">
        <f>SUM(L32-K32)</f>
        <v>3996.959999999999</v>
      </c>
    </row>
    <row r="33" spans="1:13" ht="12.75">
      <c r="A33" s="8">
        <v>4101020207</v>
      </c>
      <c r="B33" s="5" t="s">
        <v>113</v>
      </c>
      <c r="C33" s="4"/>
      <c r="D33" s="4"/>
      <c r="E33" s="4"/>
      <c r="F33" s="4"/>
      <c r="G33" s="18"/>
      <c r="H33" s="32">
        <v>0</v>
      </c>
      <c r="I33" s="28" t="e">
        <f>#REF!-H33</f>
        <v>#REF!</v>
      </c>
      <c r="J33" s="98">
        <v>0</v>
      </c>
      <c r="K33" s="98">
        <v>0</v>
      </c>
      <c r="L33" s="164"/>
      <c r="M33" s="155"/>
    </row>
    <row r="34" spans="1:13" ht="12.75">
      <c r="A34" s="8">
        <v>4101020208</v>
      </c>
      <c r="B34" s="12" t="s">
        <v>33</v>
      </c>
      <c r="C34" s="4"/>
      <c r="D34" s="4"/>
      <c r="E34" s="4"/>
      <c r="F34" s="4"/>
      <c r="G34" s="18"/>
      <c r="H34" s="28">
        <v>150000</v>
      </c>
      <c r="I34" s="28" t="e">
        <f>#REF!-H34</f>
        <v>#REF!</v>
      </c>
      <c r="J34" s="53">
        <v>83541.93</v>
      </c>
      <c r="K34" s="53">
        <v>92218.76</v>
      </c>
      <c r="L34" s="100">
        <v>116500.8</v>
      </c>
      <c r="M34" s="155">
        <f>SUM(L34-K34)</f>
        <v>24282.040000000008</v>
      </c>
    </row>
    <row r="35" spans="1:13" ht="12.75">
      <c r="A35" s="8">
        <v>4101020209</v>
      </c>
      <c r="B35" s="12" t="s">
        <v>14</v>
      </c>
      <c r="C35" s="4"/>
      <c r="D35" s="4"/>
      <c r="E35" s="4"/>
      <c r="F35" s="4"/>
      <c r="G35" s="18"/>
      <c r="H35" s="30">
        <v>10000</v>
      </c>
      <c r="I35" s="28" t="e">
        <f>#REF!-H35</f>
        <v>#REF!</v>
      </c>
      <c r="J35" s="52">
        <v>5246.02</v>
      </c>
      <c r="K35" s="52">
        <v>0</v>
      </c>
      <c r="L35" s="164"/>
      <c r="M35" s="155"/>
    </row>
    <row r="36" spans="1:15" ht="12.75">
      <c r="A36" s="8">
        <v>41010203</v>
      </c>
      <c r="B36" s="12" t="s">
        <v>114</v>
      </c>
      <c r="C36" s="4"/>
      <c r="D36" s="4"/>
      <c r="E36" s="4"/>
      <c r="F36" s="4"/>
      <c r="G36" s="18"/>
      <c r="H36" s="28">
        <f>SUM(H37:H42)</f>
        <v>0</v>
      </c>
      <c r="I36" s="28" t="e">
        <f>#REF!-H36</f>
        <v>#REF!</v>
      </c>
      <c r="J36" s="53">
        <f>SUM(J37:J42)</f>
        <v>12165.14</v>
      </c>
      <c r="K36" s="53">
        <f>SUM(K37:K42)</f>
        <v>5189.11</v>
      </c>
      <c r="L36" s="171">
        <f>SUM(L40)</f>
        <v>2215.32</v>
      </c>
      <c r="M36" s="155">
        <f>SUM(L36-K36)</f>
        <v>-2973.7899999999995</v>
      </c>
      <c r="O36" s="139"/>
    </row>
    <row r="37" spans="1:13" ht="12.75">
      <c r="A37" s="8">
        <v>4101020301</v>
      </c>
      <c r="B37" s="12" t="s">
        <v>115</v>
      </c>
      <c r="C37" s="4"/>
      <c r="D37" s="4"/>
      <c r="E37" s="4"/>
      <c r="F37" s="4"/>
      <c r="G37" s="18"/>
      <c r="H37" s="28">
        <v>0</v>
      </c>
      <c r="I37" s="28" t="e">
        <f>#REF!-H37</f>
        <v>#REF!</v>
      </c>
      <c r="J37" s="53">
        <v>0</v>
      </c>
      <c r="K37" s="53">
        <v>0</v>
      </c>
      <c r="L37" s="164"/>
      <c r="M37" s="155"/>
    </row>
    <row r="38" spans="1:13" ht="12.75">
      <c r="A38" s="8">
        <v>4101020302</v>
      </c>
      <c r="B38" s="12" t="s">
        <v>116</v>
      </c>
      <c r="C38" s="4"/>
      <c r="D38" s="4"/>
      <c r="E38" s="4"/>
      <c r="F38" s="4"/>
      <c r="G38" s="18"/>
      <c r="H38" s="28">
        <v>0</v>
      </c>
      <c r="I38" s="28" t="e">
        <f>#REF!-H38</f>
        <v>#REF!</v>
      </c>
      <c r="J38" s="53">
        <v>0</v>
      </c>
      <c r="K38" s="53">
        <v>0</v>
      </c>
      <c r="M38" s="155"/>
    </row>
    <row r="39" spans="1:13" ht="12.75">
      <c r="A39" s="8">
        <v>4101020303</v>
      </c>
      <c r="B39" s="12" t="s">
        <v>117</v>
      </c>
      <c r="C39" s="4"/>
      <c r="D39" s="4"/>
      <c r="E39" s="4"/>
      <c r="F39" s="4"/>
      <c r="G39" s="18"/>
      <c r="H39" s="28">
        <v>0</v>
      </c>
      <c r="I39" s="28" t="e">
        <f>#REF!-H39</f>
        <v>#REF!</v>
      </c>
      <c r="J39" s="53">
        <v>0</v>
      </c>
      <c r="K39" s="53">
        <v>0</v>
      </c>
      <c r="L39" s="164"/>
      <c r="M39" s="155"/>
    </row>
    <row r="40" spans="1:13" ht="12.75">
      <c r="A40" s="8">
        <v>4101020304</v>
      </c>
      <c r="B40" s="12" t="s">
        <v>118</v>
      </c>
      <c r="C40" s="4"/>
      <c r="D40" s="4"/>
      <c r="E40" s="4"/>
      <c r="F40" s="4"/>
      <c r="G40" s="18"/>
      <c r="H40" s="28">
        <v>0</v>
      </c>
      <c r="I40" s="28" t="e">
        <f>#REF!-H40</f>
        <v>#REF!</v>
      </c>
      <c r="J40" s="53">
        <v>12165.14</v>
      </c>
      <c r="K40" s="53">
        <v>5189.11</v>
      </c>
      <c r="L40" s="100">
        <v>2215.32</v>
      </c>
      <c r="M40" s="155">
        <f>SUM(L40-K40)</f>
        <v>-2973.7899999999995</v>
      </c>
    </row>
    <row r="41" spans="1:13" ht="12.75">
      <c r="A41" s="8">
        <v>4101020305</v>
      </c>
      <c r="B41" s="12" t="s">
        <v>119</v>
      </c>
      <c r="C41" s="4"/>
      <c r="D41" s="4"/>
      <c r="E41" s="4"/>
      <c r="F41" s="4"/>
      <c r="G41" s="18"/>
      <c r="H41" s="30">
        <v>0</v>
      </c>
      <c r="I41" s="28" t="e">
        <f>#REF!-H41</f>
        <v>#REF!</v>
      </c>
      <c r="J41" s="52">
        <v>0</v>
      </c>
      <c r="K41" s="52">
        <v>0</v>
      </c>
      <c r="L41" s="164"/>
      <c r="M41" s="155"/>
    </row>
    <row r="42" spans="1:13" ht="12.75">
      <c r="A42" s="8">
        <v>4101020306</v>
      </c>
      <c r="B42" s="12" t="s">
        <v>120</v>
      </c>
      <c r="C42" s="4"/>
      <c r="D42" s="4"/>
      <c r="E42" s="4"/>
      <c r="F42" s="4"/>
      <c r="G42" s="18"/>
      <c r="H42" s="28">
        <v>0</v>
      </c>
      <c r="I42" s="28" t="e">
        <f>#REF!-H42</f>
        <v>#REF!</v>
      </c>
      <c r="J42" s="53">
        <v>0</v>
      </c>
      <c r="K42" s="53">
        <v>0</v>
      </c>
      <c r="M42" s="155"/>
    </row>
    <row r="43" spans="1:13" ht="12.75">
      <c r="A43" s="8">
        <v>41010204</v>
      </c>
      <c r="B43" s="12" t="s">
        <v>121</v>
      </c>
      <c r="C43" s="4"/>
      <c r="D43" s="4"/>
      <c r="E43" s="4"/>
      <c r="F43" s="4"/>
      <c r="G43" s="18"/>
      <c r="H43" s="30">
        <f>SUM(H44:H45)</f>
        <v>1530000</v>
      </c>
      <c r="I43" s="28" t="e">
        <f>#REF!-H43</f>
        <v>#REF!</v>
      </c>
      <c r="J43" s="52">
        <f>SUM(J44:J45)</f>
        <v>0</v>
      </c>
      <c r="K43" s="52">
        <f>SUM(K44:K45)</f>
        <v>0</v>
      </c>
      <c r="L43" s="164"/>
      <c r="M43" s="155"/>
    </row>
    <row r="44" spans="1:13" ht="12.75">
      <c r="A44" s="8">
        <v>4101020401</v>
      </c>
      <c r="B44" s="5" t="s">
        <v>15</v>
      </c>
      <c r="C44" s="4"/>
      <c r="D44" s="4"/>
      <c r="E44" s="4"/>
      <c r="F44" s="4"/>
      <c r="G44" s="18"/>
      <c r="H44" s="28">
        <v>1530000</v>
      </c>
      <c r="I44" s="28" t="e">
        <f>#REF!-H44</f>
        <v>#REF!</v>
      </c>
      <c r="J44" s="53">
        <v>0</v>
      </c>
      <c r="K44" s="53">
        <v>0</v>
      </c>
      <c r="M44" s="155"/>
    </row>
    <row r="45" spans="1:13" ht="12.75">
      <c r="A45" s="8">
        <v>4101020402</v>
      </c>
      <c r="B45" s="12" t="s">
        <v>122</v>
      </c>
      <c r="C45" s="4"/>
      <c r="D45" s="4"/>
      <c r="E45" s="4"/>
      <c r="F45" s="4"/>
      <c r="G45" s="18"/>
      <c r="H45" s="30">
        <v>0</v>
      </c>
      <c r="I45" s="28" t="e">
        <f>#REF!-H45</f>
        <v>#REF!</v>
      </c>
      <c r="J45" s="52">
        <v>0</v>
      </c>
      <c r="K45" s="52">
        <v>0</v>
      </c>
      <c r="L45" s="164"/>
      <c r="M45" s="155"/>
    </row>
    <row r="46" spans="1:13" s="41" customFormat="1" ht="12.75">
      <c r="A46" s="11">
        <v>410103</v>
      </c>
      <c r="B46" s="14" t="s">
        <v>16</v>
      </c>
      <c r="C46" s="10"/>
      <c r="D46" s="10"/>
      <c r="E46" s="10"/>
      <c r="F46" s="10"/>
      <c r="G46" s="40"/>
      <c r="H46" s="25">
        <f>H47+H54</f>
        <v>350000</v>
      </c>
      <c r="I46" s="25" t="e">
        <f>#REF!-H46</f>
        <v>#REF!</v>
      </c>
      <c r="J46" s="79">
        <f>J47+J54</f>
        <v>144416.14</v>
      </c>
      <c r="K46" s="79">
        <f>K47+K54</f>
        <v>64628.1</v>
      </c>
      <c r="L46" s="184">
        <f>SUM(L56)</f>
        <v>200733.23</v>
      </c>
      <c r="M46" s="79">
        <f>SUM(M56)</f>
        <v>136105.13</v>
      </c>
    </row>
    <row r="47" spans="1:13" ht="12.75">
      <c r="A47" s="8">
        <v>41010301</v>
      </c>
      <c r="B47" s="5" t="s">
        <v>17</v>
      </c>
      <c r="C47" s="4"/>
      <c r="D47" s="4"/>
      <c r="E47" s="4"/>
      <c r="F47" s="4"/>
      <c r="G47" s="18"/>
      <c r="H47" s="30">
        <f>SUM(H48:H53)</f>
        <v>0</v>
      </c>
      <c r="I47" s="28" t="e">
        <f>#REF!-H47</f>
        <v>#REF!</v>
      </c>
      <c r="J47" s="52">
        <f>SUM(J48:J53)</f>
        <v>0</v>
      </c>
      <c r="K47" s="52">
        <f>SUM(K48:K53)</f>
        <v>0</v>
      </c>
      <c r="L47" s="164"/>
      <c r="M47" s="155"/>
    </row>
    <row r="48" spans="1:13" ht="12.75">
      <c r="A48" s="8">
        <v>4101030101</v>
      </c>
      <c r="B48" s="12" t="s">
        <v>18</v>
      </c>
      <c r="C48" s="4"/>
      <c r="D48" s="4"/>
      <c r="E48" s="4"/>
      <c r="F48" s="4"/>
      <c r="G48" s="18"/>
      <c r="H48" s="28">
        <v>0</v>
      </c>
      <c r="I48" s="28" t="e">
        <f>#REF!-H48</f>
        <v>#REF!</v>
      </c>
      <c r="J48" s="53">
        <v>0</v>
      </c>
      <c r="K48" s="53">
        <v>0</v>
      </c>
      <c r="L48" s="164"/>
      <c r="M48" s="155"/>
    </row>
    <row r="49" spans="1:13" ht="12.75">
      <c r="A49" s="8">
        <v>4101030102</v>
      </c>
      <c r="B49" s="5" t="s">
        <v>20</v>
      </c>
      <c r="C49" s="4"/>
      <c r="D49" s="4"/>
      <c r="E49" s="4"/>
      <c r="F49" s="4"/>
      <c r="G49" s="18"/>
      <c r="H49" s="30">
        <v>0</v>
      </c>
      <c r="I49" s="28" t="e">
        <f>#REF!-H49</f>
        <v>#REF!</v>
      </c>
      <c r="J49" s="52">
        <v>0</v>
      </c>
      <c r="K49" s="52">
        <v>0</v>
      </c>
      <c r="M49" s="155"/>
    </row>
    <row r="50" spans="1:13" ht="12.75">
      <c r="A50" s="8">
        <v>4101030103</v>
      </c>
      <c r="B50" s="5" t="s">
        <v>123</v>
      </c>
      <c r="C50" s="4"/>
      <c r="D50" s="4"/>
      <c r="E50" s="4"/>
      <c r="F50" s="4"/>
      <c r="G50" s="18"/>
      <c r="H50" s="28">
        <v>0</v>
      </c>
      <c r="I50" s="28" t="e">
        <f>#REF!-H50</f>
        <v>#REF!</v>
      </c>
      <c r="J50" s="53">
        <v>0</v>
      </c>
      <c r="K50" s="53">
        <v>0</v>
      </c>
      <c r="L50" s="164"/>
      <c r="M50" s="155"/>
    </row>
    <row r="51" spans="1:13" ht="12.75">
      <c r="A51" s="8">
        <v>4101030104</v>
      </c>
      <c r="B51" s="5" t="s">
        <v>124</v>
      </c>
      <c r="C51" s="4"/>
      <c r="D51" s="4"/>
      <c r="E51" s="4"/>
      <c r="F51" s="4"/>
      <c r="G51" s="18"/>
      <c r="H51" s="30">
        <v>0</v>
      </c>
      <c r="I51" s="28" t="e">
        <f>#REF!-H51</f>
        <v>#REF!</v>
      </c>
      <c r="J51" s="52">
        <v>0</v>
      </c>
      <c r="K51" s="52">
        <v>0</v>
      </c>
      <c r="M51" s="155"/>
    </row>
    <row r="52" spans="1:13" ht="12.75">
      <c r="A52" s="8">
        <v>4101030105</v>
      </c>
      <c r="B52" s="5" t="s">
        <v>125</v>
      </c>
      <c r="C52" s="4"/>
      <c r="D52" s="4"/>
      <c r="E52" s="4"/>
      <c r="F52" s="4"/>
      <c r="G52" s="18"/>
      <c r="H52" s="28">
        <v>0</v>
      </c>
      <c r="I52" s="28" t="e">
        <f>#REF!-H52</f>
        <v>#REF!</v>
      </c>
      <c r="J52" s="53">
        <v>0</v>
      </c>
      <c r="K52" s="53">
        <v>0</v>
      </c>
      <c r="L52" s="164"/>
      <c r="M52" s="155"/>
    </row>
    <row r="53" spans="1:13" ht="12.75">
      <c r="A53" s="8">
        <v>4101030106</v>
      </c>
      <c r="B53" s="5" t="s">
        <v>101</v>
      </c>
      <c r="C53" s="4"/>
      <c r="D53" s="4"/>
      <c r="E53" s="4"/>
      <c r="F53" s="4"/>
      <c r="G53" s="18"/>
      <c r="H53" s="30">
        <v>0</v>
      </c>
      <c r="I53" s="28" t="e">
        <f>#REF!-H53</f>
        <v>#REF!</v>
      </c>
      <c r="J53" s="52">
        <v>0</v>
      </c>
      <c r="K53" s="52">
        <v>0</v>
      </c>
      <c r="M53" s="155"/>
    </row>
    <row r="54" spans="1:13" ht="12.75">
      <c r="A54" s="8">
        <v>41010302</v>
      </c>
      <c r="B54" s="5" t="s">
        <v>126</v>
      </c>
      <c r="C54" s="4"/>
      <c r="D54" s="4"/>
      <c r="E54" s="4"/>
      <c r="F54" s="4"/>
      <c r="G54" s="18"/>
      <c r="H54" s="28">
        <f>SUM(H55:H56)</f>
        <v>350000</v>
      </c>
      <c r="I54" s="28" t="e">
        <f>#REF!-H54</f>
        <v>#REF!</v>
      </c>
      <c r="J54" s="53">
        <f>SUM(J55:J56)</f>
        <v>144416.14</v>
      </c>
      <c r="K54" s="53">
        <f>SUM(K55:K56)</f>
        <v>64628.1</v>
      </c>
      <c r="L54" s="155">
        <f>SUM(L56)</f>
        <v>200733.23</v>
      </c>
      <c r="M54" s="155">
        <f>SUM(L54-K54)</f>
        <v>136105.13</v>
      </c>
    </row>
    <row r="55" spans="1:13" ht="12.75">
      <c r="A55" s="8">
        <v>4101030201</v>
      </c>
      <c r="B55" s="5" t="s">
        <v>127</v>
      </c>
      <c r="C55" s="4"/>
      <c r="D55" s="4"/>
      <c r="E55" s="4"/>
      <c r="F55" s="4"/>
      <c r="G55" s="18"/>
      <c r="H55" s="30">
        <v>0</v>
      </c>
      <c r="I55" s="28" t="e">
        <f>#REF!-H55</f>
        <v>#REF!</v>
      </c>
      <c r="J55" s="53">
        <v>0</v>
      </c>
      <c r="K55" s="53">
        <v>0</v>
      </c>
      <c r="M55" s="155"/>
    </row>
    <row r="56" spans="1:13" ht="12.75">
      <c r="A56" s="8">
        <v>4101030202</v>
      </c>
      <c r="B56" s="12" t="s">
        <v>19</v>
      </c>
      <c r="C56" s="4"/>
      <c r="D56" s="4"/>
      <c r="E56" s="4"/>
      <c r="F56" s="4"/>
      <c r="G56" s="18"/>
      <c r="H56" s="28">
        <v>350000</v>
      </c>
      <c r="I56" s="28" t="e">
        <f>#REF!-H56</f>
        <v>#REF!</v>
      </c>
      <c r="J56" s="53">
        <v>144416.14</v>
      </c>
      <c r="K56" s="53">
        <v>64628.1</v>
      </c>
      <c r="L56" s="53">
        <v>200733.23</v>
      </c>
      <c r="M56" s="155">
        <f>SUM(L56-K56)</f>
        <v>136105.13</v>
      </c>
    </row>
    <row r="57" spans="1:13" ht="12.75">
      <c r="A57" s="8"/>
      <c r="B57" s="5"/>
      <c r="C57" s="4"/>
      <c r="D57" s="4"/>
      <c r="E57" s="4"/>
      <c r="F57" s="4"/>
      <c r="G57" s="18"/>
      <c r="H57" s="30"/>
      <c r="I57" s="28"/>
      <c r="J57" s="52"/>
      <c r="K57" s="52"/>
      <c r="M57" s="155"/>
    </row>
    <row r="58" spans="1:13" s="47" customFormat="1" ht="12.75">
      <c r="A58" s="87">
        <v>4102</v>
      </c>
      <c r="B58" s="239" t="s">
        <v>21</v>
      </c>
      <c r="C58" s="240"/>
      <c r="D58" s="240"/>
      <c r="E58" s="240"/>
      <c r="F58" s="240"/>
      <c r="G58" s="241"/>
      <c r="H58" s="85">
        <f>SUM(H60:H66)</f>
        <v>621835</v>
      </c>
      <c r="I58" s="85" t="e">
        <f>#REF!-H58</f>
        <v>#REF!</v>
      </c>
      <c r="J58" s="99">
        <f>J64+J63+J60</f>
        <v>861580.7299999995</v>
      </c>
      <c r="K58" s="99">
        <f>SUM(K60:K66)</f>
        <v>4726.139999999665</v>
      </c>
      <c r="L58" s="46">
        <f>SUM(L60:L66)</f>
        <v>3029.660000000149</v>
      </c>
      <c r="M58" s="99">
        <f>SUM(M60:M65)</f>
        <v>-1696.4799999997758</v>
      </c>
    </row>
    <row r="59" spans="1:13" ht="12.75">
      <c r="A59" s="86"/>
      <c r="B59" s="218" t="s">
        <v>22</v>
      </c>
      <c r="C59" s="219"/>
      <c r="D59" s="219"/>
      <c r="E59" s="219"/>
      <c r="F59" s="219"/>
      <c r="G59" s="220"/>
      <c r="H59" s="31"/>
      <c r="I59" s="31"/>
      <c r="J59" s="97"/>
      <c r="K59" s="97"/>
      <c r="M59" s="97"/>
    </row>
    <row r="60" spans="1:13" ht="12.75">
      <c r="A60" s="8">
        <v>410201</v>
      </c>
      <c r="B60" s="12" t="s">
        <v>23</v>
      </c>
      <c r="C60" s="4"/>
      <c r="D60" s="4"/>
      <c r="E60" s="4"/>
      <c r="F60" s="4"/>
      <c r="G60" s="18"/>
      <c r="H60" s="28">
        <v>-3560165</v>
      </c>
      <c r="I60" s="28" t="e">
        <f>#REF!-H60</f>
        <v>#REF!</v>
      </c>
      <c r="J60" s="53">
        <v>-4803361.28</v>
      </c>
      <c r="K60" s="53">
        <v>-4469631.23</v>
      </c>
      <c r="L60" s="53">
        <v>-4473165.29</v>
      </c>
      <c r="M60" s="53">
        <v>-3534.06</v>
      </c>
    </row>
    <row r="61" spans="1:13" ht="12.75">
      <c r="A61" s="8">
        <v>410202</v>
      </c>
      <c r="B61" s="12" t="s">
        <v>128</v>
      </c>
      <c r="C61" s="4"/>
      <c r="D61" s="4"/>
      <c r="E61" s="4"/>
      <c r="F61" s="4"/>
      <c r="G61" s="18"/>
      <c r="H61" s="28">
        <v>0</v>
      </c>
      <c r="I61" s="28" t="e">
        <f>#REF!-H61</f>
        <v>#REF!</v>
      </c>
      <c r="J61" s="53">
        <v>0</v>
      </c>
      <c r="K61" s="53">
        <v>-3283.62</v>
      </c>
      <c r="L61" s="100">
        <v>-4475.7</v>
      </c>
      <c r="M61" s="155">
        <v>-1192.08</v>
      </c>
    </row>
    <row r="62" spans="1:13" ht="12.75">
      <c r="A62" s="8">
        <v>410203</v>
      </c>
      <c r="B62" s="12" t="s">
        <v>129</v>
      </c>
      <c r="C62" s="4"/>
      <c r="D62" s="4"/>
      <c r="E62" s="4"/>
      <c r="F62" s="4"/>
      <c r="G62" s="18"/>
      <c r="H62" s="30">
        <v>0</v>
      </c>
      <c r="I62" s="28" t="e">
        <f>#REF!-H62</f>
        <v>#REF!</v>
      </c>
      <c r="J62" s="53">
        <v>0</v>
      </c>
      <c r="K62" s="52">
        <v>0</v>
      </c>
      <c r="L62" s="164"/>
      <c r="M62" s="155"/>
    </row>
    <row r="63" spans="1:13" ht="12.75">
      <c r="A63" s="8">
        <v>410210</v>
      </c>
      <c r="B63" s="12" t="s">
        <v>325</v>
      </c>
      <c r="C63" s="4"/>
      <c r="D63" s="4"/>
      <c r="E63" s="4"/>
      <c r="F63" s="4"/>
      <c r="G63" s="18"/>
      <c r="H63" s="30"/>
      <c r="I63" s="28"/>
      <c r="J63" s="53">
        <v>5836.49</v>
      </c>
      <c r="K63" s="53">
        <v>4475.7</v>
      </c>
      <c r="L63" s="53">
        <v>3961.62</v>
      </c>
      <c r="M63" s="155">
        <f>SUM(L63-K63)</f>
        <v>-514.0799999999999</v>
      </c>
    </row>
    <row r="64" spans="1:17" ht="12.75">
      <c r="A64" s="8">
        <v>410221</v>
      </c>
      <c r="B64" s="5" t="s">
        <v>130</v>
      </c>
      <c r="C64" s="4"/>
      <c r="D64" s="4"/>
      <c r="E64" s="4"/>
      <c r="F64" s="4"/>
      <c r="G64" s="18"/>
      <c r="H64" s="28">
        <v>4182000</v>
      </c>
      <c r="I64" s="28" t="e">
        <f>#REF!-H64</f>
        <v>#REF!</v>
      </c>
      <c r="J64" s="53">
        <v>5659105.52</v>
      </c>
      <c r="K64" s="53">
        <v>4473165.29</v>
      </c>
      <c r="L64" s="100">
        <v>4476709.03</v>
      </c>
      <c r="M64" s="155">
        <f>SUM(L64-K64)</f>
        <v>3543.7400000002235</v>
      </c>
      <c r="O64" s="139"/>
      <c r="P64" s="139"/>
      <c r="Q64" s="139"/>
    </row>
    <row r="65" spans="1:15" ht="12.75">
      <c r="A65" s="8">
        <v>410222</v>
      </c>
      <c r="B65" s="12" t="s">
        <v>131</v>
      </c>
      <c r="C65" s="4"/>
      <c r="D65" s="4"/>
      <c r="E65" s="4"/>
      <c r="F65" s="4"/>
      <c r="G65" s="18"/>
      <c r="H65" s="30">
        <v>0</v>
      </c>
      <c r="I65" s="28" t="e">
        <f>#REF!-H65</f>
        <v>#REF!</v>
      </c>
      <c r="J65" s="52">
        <v>0</v>
      </c>
      <c r="K65" s="52">
        <v>0</v>
      </c>
      <c r="L65" s="164"/>
      <c r="M65" s="155"/>
      <c r="O65" s="139"/>
    </row>
    <row r="66" spans="1:13" ht="12.75">
      <c r="A66" s="8">
        <v>410223</v>
      </c>
      <c r="B66" s="12" t="s">
        <v>132</v>
      </c>
      <c r="C66" s="4"/>
      <c r="D66" s="4"/>
      <c r="E66" s="4"/>
      <c r="F66" s="4"/>
      <c r="G66" s="18"/>
      <c r="H66" s="28">
        <v>0</v>
      </c>
      <c r="I66" s="28" t="e">
        <f>#REF!-H66</f>
        <v>#REF!</v>
      </c>
      <c r="J66" s="53">
        <v>0</v>
      </c>
      <c r="K66" s="53">
        <v>0</v>
      </c>
      <c r="M66" s="155"/>
    </row>
    <row r="67" spans="1:13" s="54" customFormat="1" ht="12.75">
      <c r="A67" s="49"/>
      <c r="B67" s="12"/>
      <c r="C67" s="50"/>
      <c r="D67" s="50"/>
      <c r="E67" s="50"/>
      <c r="F67" s="50"/>
      <c r="G67" s="51"/>
      <c r="H67" s="52"/>
      <c r="I67" s="53"/>
      <c r="J67" s="52"/>
      <c r="K67" s="52"/>
      <c r="L67" s="164"/>
      <c r="M67" s="155"/>
    </row>
    <row r="68" spans="1:13" s="47" customFormat="1" ht="12.75">
      <c r="A68" s="42">
        <v>4103</v>
      </c>
      <c r="B68" s="43" t="s">
        <v>133</v>
      </c>
      <c r="C68" s="44"/>
      <c r="D68" s="44"/>
      <c r="E68" s="44"/>
      <c r="F68" s="44"/>
      <c r="G68" s="45"/>
      <c r="H68" s="46">
        <f>H70-H69</f>
        <v>0</v>
      </c>
      <c r="I68" s="46" t="e">
        <f>#REF!-H68</f>
        <v>#REF!</v>
      </c>
      <c r="J68" s="90">
        <f>J70-J69</f>
        <v>0</v>
      </c>
      <c r="K68" s="90">
        <f>K70-K69</f>
        <v>0</v>
      </c>
      <c r="M68" s="90"/>
    </row>
    <row r="69" spans="1:13" ht="12.75">
      <c r="A69" s="8">
        <v>410301</v>
      </c>
      <c r="B69" s="12" t="s">
        <v>134</v>
      </c>
      <c r="C69" s="4"/>
      <c r="D69" s="4"/>
      <c r="E69" s="4"/>
      <c r="F69" s="4"/>
      <c r="G69" s="18"/>
      <c r="H69" s="30">
        <v>0</v>
      </c>
      <c r="I69" s="28" t="e">
        <f>#REF!-H69</f>
        <v>#REF!</v>
      </c>
      <c r="J69" s="52">
        <v>0</v>
      </c>
      <c r="K69" s="52">
        <v>0</v>
      </c>
      <c r="L69" s="164"/>
      <c r="M69" s="155"/>
    </row>
    <row r="70" spans="1:13" ht="12.75">
      <c r="A70" s="8">
        <v>410321</v>
      </c>
      <c r="B70" s="12" t="s">
        <v>135</v>
      </c>
      <c r="C70" s="4"/>
      <c r="D70" s="4"/>
      <c r="E70" s="4"/>
      <c r="F70" s="4"/>
      <c r="G70" s="18"/>
      <c r="H70" s="28">
        <v>0</v>
      </c>
      <c r="I70" s="28" t="e">
        <f>#REF!-H70</f>
        <v>#REF!</v>
      </c>
      <c r="J70" s="53">
        <v>0</v>
      </c>
      <c r="K70" s="53">
        <v>0</v>
      </c>
      <c r="M70" s="155"/>
    </row>
    <row r="71" spans="1:13" ht="12.75">
      <c r="A71" s="8"/>
      <c r="B71" s="12"/>
      <c r="C71" s="4"/>
      <c r="D71" s="4"/>
      <c r="E71" s="4"/>
      <c r="F71" s="4"/>
      <c r="G71" s="18"/>
      <c r="H71" s="30"/>
      <c r="I71" s="28"/>
      <c r="J71" s="52"/>
      <c r="K71" s="52"/>
      <c r="L71" s="164"/>
      <c r="M71" s="155"/>
    </row>
    <row r="72" spans="1:13" s="47" customFormat="1" ht="12.75">
      <c r="A72" s="42">
        <v>4104</v>
      </c>
      <c r="B72" s="43" t="s">
        <v>136</v>
      </c>
      <c r="C72" s="44"/>
      <c r="D72" s="44"/>
      <c r="E72" s="44"/>
      <c r="F72" s="44"/>
      <c r="G72" s="45"/>
      <c r="H72" s="46">
        <f>H73+H77</f>
        <v>3187600</v>
      </c>
      <c r="I72" s="46" t="e">
        <f>#REF!-H72</f>
        <v>#REF!</v>
      </c>
      <c r="J72" s="90">
        <f>J73+J77</f>
        <v>2059601.81</v>
      </c>
      <c r="K72" s="90">
        <f>K73+K77</f>
        <v>0</v>
      </c>
      <c r="M72" s="90"/>
    </row>
    <row r="73" spans="1:13" s="41" customFormat="1" ht="12.75">
      <c r="A73" s="11">
        <v>410401</v>
      </c>
      <c r="B73" s="14" t="s">
        <v>137</v>
      </c>
      <c r="C73" s="10"/>
      <c r="D73" s="10"/>
      <c r="E73" s="10"/>
      <c r="F73" s="10"/>
      <c r="G73" s="40"/>
      <c r="H73" s="25">
        <f>SUM(H74:H76)</f>
        <v>1080600</v>
      </c>
      <c r="I73" s="25" t="e">
        <f>#REF!-H73</f>
        <v>#REF!</v>
      </c>
      <c r="J73" s="79">
        <f>SUM(J74:J76)</f>
        <v>767246.97</v>
      </c>
      <c r="K73" s="79">
        <f>SUM(K74:K76)</f>
        <v>0</v>
      </c>
      <c r="L73" s="9"/>
      <c r="M73" s="79"/>
    </row>
    <row r="74" spans="1:13" ht="12.75">
      <c r="A74" s="8">
        <v>41040101</v>
      </c>
      <c r="B74" s="12" t="s">
        <v>138</v>
      </c>
      <c r="C74" s="4"/>
      <c r="D74" s="4"/>
      <c r="E74" s="4"/>
      <c r="F74" s="4"/>
      <c r="G74" s="18"/>
      <c r="H74" s="28">
        <v>492500</v>
      </c>
      <c r="I74" s="28" t="e">
        <f>#REF!-H74</f>
        <v>#REF!</v>
      </c>
      <c r="J74" s="53">
        <v>767246.97</v>
      </c>
      <c r="K74" s="53">
        <v>0</v>
      </c>
      <c r="M74" s="155"/>
    </row>
    <row r="75" spans="1:13" ht="12.75">
      <c r="A75" s="8">
        <v>41040102</v>
      </c>
      <c r="B75" s="12" t="s">
        <v>123</v>
      </c>
      <c r="C75" s="4"/>
      <c r="D75" s="4"/>
      <c r="E75" s="4"/>
      <c r="F75" s="4"/>
      <c r="G75" s="18"/>
      <c r="H75" s="30">
        <v>0</v>
      </c>
      <c r="I75" s="28" t="e">
        <f>#REF!-H75</f>
        <v>#REF!</v>
      </c>
      <c r="J75" s="52">
        <v>0</v>
      </c>
      <c r="K75" s="52">
        <v>0</v>
      </c>
      <c r="L75" s="164"/>
      <c r="M75" s="155"/>
    </row>
    <row r="76" spans="1:13" ht="12.75">
      <c r="A76" s="8">
        <v>41040103</v>
      </c>
      <c r="B76" s="12" t="s">
        <v>101</v>
      </c>
      <c r="C76" s="4"/>
      <c r="D76" s="4"/>
      <c r="E76" s="4"/>
      <c r="F76" s="4"/>
      <c r="G76" s="18"/>
      <c r="H76" s="28">
        <v>588100</v>
      </c>
      <c r="I76" s="28" t="e">
        <f>#REF!-H76</f>
        <v>#REF!</v>
      </c>
      <c r="J76" s="53">
        <v>0</v>
      </c>
      <c r="K76" s="53">
        <v>0</v>
      </c>
      <c r="M76" s="155"/>
    </row>
    <row r="77" spans="1:13" s="41" customFormat="1" ht="12.75">
      <c r="A77" s="11">
        <v>410402</v>
      </c>
      <c r="B77" s="14" t="s">
        <v>139</v>
      </c>
      <c r="C77" s="10"/>
      <c r="D77" s="10"/>
      <c r="E77" s="10"/>
      <c r="F77" s="10"/>
      <c r="G77" s="40"/>
      <c r="H77" s="25">
        <f>SUM(H78:H81)</f>
        <v>2107000</v>
      </c>
      <c r="I77" s="25" t="e">
        <f>#REF!-H77</f>
        <v>#REF!</v>
      </c>
      <c r="J77" s="79">
        <f>SUM(J78:J81)</f>
        <v>1292354.84</v>
      </c>
      <c r="K77" s="79">
        <f>SUM(K78:K82)</f>
        <v>0</v>
      </c>
      <c r="L77" s="9"/>
      <c r="M77" s="79"/>
    </row>
    <row r="78" spans="1:13" ht="12.75">
      <c r="A78" s="8">
        <v>41040201</v>
      </c>
      <c r="B78" s="12" t="s">
        <v>140</v>
      </c>
      <c r="C78" s="4"/>
      <c r="D78" s="4"/>
      <c r="E78" s="4"/>
      <c r="F78" s="4"/>
      <c r="G78" s="18"/>
      <c r="H78" s="28">
        <v>2107000</v>
      </c>
      <c r="I78" s="28" t="e">
        <f>#REF!-H78</f>
        <v>#REF!</v>
      </c>
      <c r="J78" s="53">
        <v>0</v>
      </c>
      <c r="K78" s="53">
        <v>0</v>
      </c>
      <c r="M78" s="155"/>
    </row>
    <row r="79" spans="1:13" ht="12.75">
      <c r="A79" s="8">
        <v>41040202</v>
      </c>
      <c r="B79" s="12" t="s">
        <v>124</v>
      </c>
      <c r="C79" s="4"/>
      <c r="D79" s="4"/>
      <c r="E79" s="4"/>
      <c r="F79" s="4"/>
      <c r="G79" s="18"/>
      <c r="H79" s="30">
        <v>0</v>
      </c>
      <c r="I79" s="28" t="e">
        <f>#REF!-H79</f>
        <v>#REF!</v>
      </c>
      <c r="J79" s="52">
        <v>1292354.84</v>
      </c>
      <c r="K79" s="52">
        <v>0</v>
      </c>
      <c r="L79" s="164"/>
      <c r="M79" s="155"/>
    </row>
    <row r="80" spans="1:13" ht="12.75">
      <c r="A80" s="8">
        <v>41040203</v>
      </c>
      <c r="B80" s="12" t="s">
        <v>125</v>
      </c>
      <c r="C80" s="4"/>
      <c r="D80" s="4"/>
      <c r="E80" s="4"/>
      <c r="F80" s="4"/>
      <c r="G80" s="18"/>
      <c r="H80" s="28">
        <v>0</v>
      </c>
      <c r="I80" s="28" t="e">
        <f>#REF!-H80</f>
        <v>#REF!</v>
      </c>
      <c r="J80" s="53">
        <v>0</v>
      </c>
      <c r="K80" s="53">
        <v>0</v>
      </c>
      <c r="M80" s="155"/>
    </row>
    <row r="81" spans="1:13" ht="12.75">
      <c r="A81" s="8">
        <v>41040204</v>
      </c>
      <c r="B81" s="12" t="s">
        <v>101</v>
      </c>
      <c r="C81" s="4"/>
      <c r="D81" s="4"/>
      <c r="E81" s="4"/>
      <c r="F81" s="4"/>
      <c r="G81" s="18"/>
      <c r="H81" s="30">
        <v>0</v>
      </c>
      <c r="I81" s="28" t="e">
        <f>#REF!-H81</f>
        <v>#REF!</v>
      </c>
      <c r="J81" s="53">
        <v>0</v>
      </c>
      <c r="K81" s="53">
        <v>0</v>
      </c>
      <c r="L81" s="164"/>
      <c r="M81" s="155"/>
    </row>
    <row r="82" spans="1:13" ht="12.75">
      <c r="A82" s="8">
        <v>41040206</v>
      </c>
      <c r="B82" s="12" t="s">
        <v>333</v>
      </c>
      <c r="C82" s="4"/>
      <c r="D82" s="4"/>
      <c r="E82" s="4"/>
      <c r="F82" s="4"/>
      <c r="G82" s="18"/>
      <c r="H82" s="30"/>
      <c r="I82" s="28"/>
      <c r="J82" s="53">
        <v>0</v>
      </c>
      <c r="K82" s="53">
        <v>0</v>
      </c>
      <c r="M82" s="155"/>
    </row>
    <row r="83" spans="1:13" ht="12.75">
      <c r="A83" s="6"/>
      <c r="B83" s="5"/>
      <c r="C83" s="4"/>
      <c r="D83" s="4"/>
      <c r="E83" s="4"/>
      <c r="F83" s="4"/>
      <c r="G83" s="18"/>
      <c r="H83" s="28"/>
      <c r="I83" s="28"/>
      <c r="J83" s="53"/>
      <c r="K83" s="53"/>
      <c r="L83" s="164"/>
      <c r="M83" s="155"/>
    </row>
    <row r="84" spans="1:13" s="47" customFormat="1" ht="12.75">
      <c r="A84" s="42">
        <v>4105</v>
      </c>
      <c r="B84" s="48" t="s">
        <v>24</v>
      </c>
      <c r="C84" s="44"/>
      <c r="D84" s="44"/>
      <c r="E84" s="44"/>
      <c r="F84" s="44"/>
      <c r="G84" s="45"/>
      <c r="H84" s="46">
        <f>+H85+H102+H98</f>
        <v>5309300</v>
      </c>
      <c r="I84" s="46" t="e">
        <f>#REF!-H84</f>
        <v>#REF!</v>
      </c>
      <c r="J84" s="90">
        <f>+J85+J102+J98</f>
        <v>618239.15</v>
      </c>
      <c r="K84" s="90">
        <f>+K85+K102+K98</f>
        <v>1705409.93</v>
      </c>
      <c r="L84" s="186">
        <f>SUM(L85+L98+L102)</f>
        <v>1828924.09</v>
      </c>
      <c r="M84" s="185">
        <f>SUM(M85+M98+M103)</f>
        <v>123514.1599999999</v>
      </c>
    </row>
    <row r="85" spans="1:13" s="41" customFormat="1" ht="12.75">
      <c r="A85" s="11">
        <v>410501</v>
      </c>
      <c r="B85" s="14" t="s">
        <v>25</v>
      </c>
      <c r="C85" s="10"/>
      <c r="D85" s="10"/>
      <c r="E85" s="10"/>
      <c r="F85" s="10"/>
      <c r="G85" s="40"/>
      <c r="H85" s="25">
        <f>SUM(H86:H94)</f>
        <v>150000</v>
      </c>
      <c r="I85" s="25" t="e">
        <f>#REF!-H85</f>
        <v>#REF!</v>
      </c>
      <c r="J85" s="79">
        <f>SUM(J86:J97)</f>
        <v>618239.15</v>
      </c>
      <c r="K85" s="79">
        <f>SUM(K86:K97)</f>
        <v>1705409.93</v>
      </c>
      <c r="L85" s="79">
        <f>SUM(L86:L97)</f>
        <v>1828924.09</v>
      </c>
      <c r="M85" s="79">
        <f>SUM(M86:M96)</f>
        <v>123514.1599999999</v>
      </c>
    </row>
    <row r="86" spans="1:13" ht="26.25" customHeight="1">
      <c r="A86" s="8">
        <v>41050101</v>
      </c>
      <c r="B86" s="221" t="s">
        <v>141</v>
      </c>
      <c r="C86" s="208"/>
      <c r="D86" s="208"/>
      <c r="E86" s="208"/>
      <c r="F86" s="208"/>
      <c r="G86" s="209"/>
      <c r="H86" s="28">
        <v>0</v>
      </c>
      <c r="I86" s="28" t="e">
        <f>#REF!-H86</f>
        <v>#REF!</v>
      </c>
      <c r="J86" s="52">
        <v>411791.99</v>
      </c>
      <c r="K86" s="52">
        <v>0</v>
      </c>
      <c r="L86" s="164"/>
      <c r="M86" s="155"/>
    </row>
    <row r="87" spans="1:13" ht="27.75" customHeight="1">
      <c r="A87" s="8">
        <v>41050102</v>
      </c>
      <c r="B87" s="221" t="s">
        <v>142</v>
      </c>
      <c r="C87" s="208"/>
      <c r="D87" s="208"/>
      <c r="E87" s="208"/>
      <c r="F87" s="208"/>
      <c r="G87" s="209"/>
      <c r="H87" s="28">
        <v>0</v>
      </c>
      <c r="I87" s="28" t="e">
        <f>#REF!-H87</f>
        <v>#REF!</v>
      </c>
      <c r="J87" s="53">
        <v>0</v>
      </c>
      <c r="K87" s="53">
        <v>0</v>
      </c>
      <c r="M87" s="155"/>
    </row>
    <row r="88" spans="1:13" ht="12.75">
      <c r="A88" s="8">
        <v>41050103</v>
      </c>
      <c r="B88" s="12" t="s">
        <v>143</v>
      </c>
      <c r="C88" s="4"/>
      <c r="D88" s="4"/>
      <c r="E88" s="4"/>
      <c r="F88" s="4"/>
      <c r="G88" s="18"/>
      <c r="H88" s="30">
        <v>0</v>
      </c>
      <c r="I88" s="28" t="e">
        <f>#REF!-H88</f>
        <v>#REF!</v>
      </c>
      <c r="J88" s="52">
        <v>0</v>
      </c>
      <c r="K88" s="52">
        <v>0</v>
      </c>
      <c r="L88" s="164"/>
      <c r="M88" s="155"/>
    </row>
    <row r="89" spans="1:13" ht="12.75">
      <c r="A89" s="8">
        <v>41050104</v>
      </c>
      <c r="B89" s="12" t="s">
        <v>144</v>
      </c>
      <c r="C89" s="4"/>
      <c r="D89" s="4"/>
      <c r="E89" s="4"/>
      <c r="F89" s="4"/>
      <c r="G89" s="18"/>
      <c r="H89" s="28">
        <v>20000</v>
      </c>
      <c r="I89" s="28" t="e">
        <f>#REF!-H89</f>
        <v>#REF!</v>
      </c>
      <c r="J89" s="53">
        <v>43150.78</v>
      </c>
      <c r="K89" s="53">
        <v>60736.99</v>
      </c>
      <c r="L89" s="100">
        <v>66247.02</v>
      </c>
      <c r="M89" s="155">
        <f>SUM(L89-K89)</f>
        <v>5510.030000000006</v>
      </c>
    </row>
    <row r="90" spans="1:13" ht="12.75">
      <c r="A90" s="8">
        <v>41050105</v>
      </c>
      <c r="B90" s="12" t="s">
        <v>145</v>
      </c>
      <c r="C90" s="4"/>
      <c r="D90" s="4"/>
      <c r="E90" s="4"/>
      <c r="F90" s="4"/>
      <c r="G90" s="18"/>
      <c r="H90" s="30">
        <v>50000</v>
      </c>
      <c r="I90" s="28" t="e">
        <f>#REF!-H90</f>
        <v>#REF!</v>
      </c>
      <c r="J90" s="52">
        <v>0</v>
      </c>
      <c r="K90" s="52">
        <v>0</v>
      </c>
      <c r="L90" s="164"/>
      <c r="M90" s="155"/>
    </row>
    <row r="91" spans="1:13" ht="12.75">
      <c r="A91" s="8">
        <v>41050106</v>
      </c>
      <c r="B91" s="12" t="s">
        <v>146</v>
      </c>
      <c r="C91" s="4"/>
      <c r="D91" s="4"/>
      <c r="E91" s="4"/>
      <c r="F91" s="4"/>
      <c r="G91" s="18"/>
      <c r="H91" s="28">
        <v>0</v>
      </c>
      <c r="I91" s="28" t="e">
        <f>#REF!-H91</f>
        <v>#REF!</v>
      </c>
      <c r="J91" s="53">
        <v>0</v>
      </c>
      <c r="K91" s="53">
        <v>0</v>
      </c>
      <c r="M91" s="155"/>
    </row>
    <row r="92" spans="1:13" ht="12.75">
      <c r="A92" s="8">
        <v>41050107</v>
      </c>
      <c r="B92" s="12" t="s">
        <v>326</v>
      </c>
      <c r="C92" s="4"/>
      <c r="D92" s="4"/>
      <c r="E92" s="4"/>
      <c r="F92" s="4"/>
      <c r="G92" s="18"/>
      <c r="H92" s="32">
        <v>35000</v>
      </c>
      <c r="I92" s="28" t="e">
        <f>#REF!-H92</f>
        <v>#REF!</v>
      </c>
      <c r="J92" s="98">
        <v>34906</v>
      </c>
      <c r="K92" s="98">
        <v>12950</v>
      </c>
      <c r="L92" s="53">
        <v>20765</v>
      </c>
      <c r="M92" s="155">
        <f>SUM(L92-K92)</f>
        <v>7815</v>
      </c>
    </row>
    <row r="93" spans="1:13" ht="12.75">
      <c r="A93" s="8">
        <v>41050108</v>
      </c>
      <c r="B93" s="75" t="s">
        <v>292</v>
      </c>
      <c r="C93" s="4"/>
      <c r="D93" s="4"/>
      <c r="E93" s="4"/>
      <c r="F93" s="4"/>
      <c r="G93" s="18"/>
      <c r="H93" s="28">
        <v>0</v>
      </c>
      <c r="I93" s="28" t="e">
        <f>#REF!-H93</f>
        <v>#REF!</v>
      </c>
      <c r="J93" s="53">
        <v>0</v>
      </c>
      <c r="K93" s="53">
        <v>0</v>
      </c>
      <c r="M93" s="155"/>
    </row>
    <row r="94" spans="1:13" ht="14.25" customHeight="1">
      <c r="A94" s="49">
        <v>41050109</v>
      </c>
      <c r="B94" s="221" t="s">
        <v>337</v>
      </c>
      <c r="C94" s="208"/>
      <c r="D94" s="208"/>
      <c r="E94" s="208"/>
      <c r="F94" s="208"/>
      <c r="G94" s="209"/>
      <c r="H94" s="52">
        <v>45000</v>
      </c>
      <c r="I94" s="53" t="e">
        <f>#REF!-H94</f>
        <v>#REF!</v>
      </c>
      <c r="J94" s="52">
        <v>90309.62</v>
      </c>
      <c r="K94" s="52">
        <v>1536411.82</v>
      </c>
      <c r="L94" s="53">
        <v>1682918.23</v>
      </c>
      <c r="M94" s="155">
        <f>SUM(L94-K94)</f>
        <v>146506.40999999992</v>
      </c>
    </row>
    <row r="95" spans="1:13" ht="12.75">
      <c r="A95" s="8">
        <v>41050110</v>
      </c>
      <c r="B95" s="114" t="s">
        <v>298</v>
      </c>
      <c r="C95" s="115"/>
      <c r="D95" s="115"/>
      <c r="E95" s="115"/>
      <c r="F95" s="115"/>
      <c r="G95" s="116"/>
      <c r="H95" s="30"/>
      <c r="I95" s="28"/>
      <c r="J95" s="53">
        <v>38054.89</v>
      </c>
      <c r="K95" s="53">
        <v>95290.96</v>
      </c>
      <c r="L95" s="53">
        <v>58977.82</v>
      </c>
      <c r="M95" s="155">
        <f>SUM(L95-K95)</f>
        <v>-36313.14000000001</v>
      </c>
    </row>
    <row r="96" spans="1:13" ht="12.75">
      <c r="A96" s="49">
        <v>41050111</v>
      </c>
      <c r="B96" s="115" t="s">
        <v>299</v>
      </c>
      <c r="C96" s="115"/>
      <c r="D96" s="115"/>
      <c r="E96" s="115"/>
      <c r="F96" s="115"/>
      <c r="G96" s="115"/>
      <c r="H96" s="52"/>
      <c r="I96" s="53"/>
      <c r="J96" s="53">
        <v>25.87</v>
      </c>
      <c r="K96" s="53">
        <v>20.16</v>
      </c>
      <c r="L96" s="52">
        <v>16.02</v>
      </c>
      <c r="M96" s="155">
        <f>SUM(L96-K96)</f>
        <v>-4.140000000000001</v>
      </c>
    </row>
    <row r="97" spans="1:13" ht="12.75">
      <c r="A97" s="8">
        <v>41050113</v>
      </c>
      <c r="B97" s="114" t="s">
        <v>293</v>
      </c>
      <c r="C97" s="115"/>
      <c r="D97" s="115"/>
      <c r="E97" s="115"/>
      <c r="F97" s="115"/>
      <c r="G97" s="116"/>
      <c r="H97" s="30"/>
      <c r="I97" s="28"/>
      <c r="J97" s="53">
        <v>0</v>
      </c>
      <c r="K97" s="53">
        <v>0</v>
      </c>
      <c r="L97" s="164"/>
      <c r="M97" s="155"/>
    </row>
    <row r="98" spans="1:13" s="41" customFormat="1" ht="12.75">
      <c r="A98" s="11">
        <v>410502</v>
      </c>
      <c r="B98" s="15" t="s">
        <v>26</v>
      </c>
      <c r="C98" s="10"/>
      <c r="D98" s="10"/>
      <c r="E98" s="10"/>
      <c r="F98" s="10"/>
      <c r="G98" s="40"/>
      <c r="H98" s="25">
        <f>SUM(H99:H101)</f>
        <v>0</v>
      </c>
      <c r="I98" s="25" t="e">
        <f>#REF!-H98</f>
        <v>#REF!</v>
      </c>
      <c r="J98" s="79">
        <f>SUM(J99:J101)</f>
        <v>0</v>
      </c>
      <c r="K98" s="79">
        <f>SUM(K99:K101)</f>
        <v>0</v>
      </c>
      <c r="M98" s="79"/>
    </row>
    <row r="99" spans="1:13" ht="12.75">
      <c r="A99" s="8">
        <v>41050201</v>
      </c>
      <c r="B99" s="12" t="s">
        <v>27</v>
      </c>
      <c r="C99" s="4"/>
      <c r="D99" s="4"/>
      <c r="E99" s="4"/>
      <c r="F99" s="4"/>
      <c r="G99" s="18"/>
      <c r="H99" s="30">
        <v>0</v>
      </c>
      <c r="I99" s="28" t="e">
        <f>#REF!-H99</f>
        <v>#REF!</v>
      </c>
      <c r="J99" s="52">
        <v>0</v>
      </c>
      <c r="K99" s="52">
        <v>0</v>
      </c>
      <c r="L99" s="164"/>
      <c r="M99" s="155"/>
    </row>
    <row r="100" spans="1:13" ht="12.75">
      <c r="A100" s="8">
        <v>41050202</v>
      </c>
      <c r="B100" s="12" t="s">
        <v>147</v>
      </c>
      <c r="C100" s="4"/>
      <c r="D100" s="4"/>
      <c r="E100" s="4"/>
      <c r="F100" s="4"/>
      <c r="G100" s="18"/>
      <c r="H100" s="28">
        <v>0</v>
      </c>
      <c r="I100" s="28" t="e">
        <f>#REF!-H100</f>
        <v>#REF!</v>
      </c>
      <c r="J100" s="53">
        <v>0</v>
      </c>
      <c r="K100" s="53">
        <v>0</v>
      </c>
      <c r="M100" s="155"/>
    </row>
    <row r="101" spans="1:13" ht="12.75">
      <c r="A101" s="8">
        <v>41050203</v>
      </c>
      <c r="B101" s="12" t="s">
        <v>148</v>
      </c>
      <c r="C101" s="4"/>
      <c r="D101" s="4"/>
      <c r="E101" s="4"/>
      <c r="F101" s="4"/>
      <c r="G101" s="18"/>
      <c r="H101" s="30">
        <v>0</v>
      </c>
      <c r="I101" s="28" t="e">
        <f>#REF!-H101</f>
        <v>#REF!</v>
      </c>
      <c r="J101" s="52">
        <v>0</v>
      </c>
      <c r="K101" s="52">
        <v>0</v>
      </c>
      <c r="L101" s="164"/>
      <c r="M101" s="155"/>
    </row>
    <row r="102" spans="1:13" s="41" customFormat="1" ht="12.75">
      <c r="A102" s="11">
        <v>410503</v>
      </c>
      <c r="B102" s="15" t="s">
        <v>266</v>
      </c>
      <c r="C102" s="10"/>
      <c r="D102" s="10"/>
      <c r="E102" s="10"/>
      <c r="F102" s="10"/>
      <c r="G102" s="40"/>
      <c r="H102" s="25">
        <f>SUM(H103:H108)</f>
        <v>5159300</v>
      </c>
      <c r="I102" s="25" t="e">
        <f>#REF!-H102</f>
        <v>#REF!</v>
      </c>
      <c r="J102" s="79">
        <f>SUM(J103:J108)</f>
        <v>0</v>
      </c>
      <c r="K102" s="79">
        <f>SUM(K103:K108)</f>
        <v>0</v>
      </c>
      <c r="M102" s="79"/>
    </row>
    <row r="103" spans="1:13" ht="12.75">
      <c r="A103" s="8">
        <v>4105030101</v>
      </c>
      <c r="B103" s="5" t="s">
        <v>264</v>
      </c>
      <c r="C103" s="4"/>
      <c r="D103" s="4"/>
      <c r="E103" s="4"/>
      <c r="F103" s="4"/>
      <c r="G103" s="18"/>
      <c r="H103" s="30">
        <v>411750</v>
      </c>
      <c r="I103" s="28" t="e">
        <f>#REF!-H103</f>
        <v>#REF!</v>
      </c>
      <c r="J103" s="52">
        <v>0</v>
      </c>
      <c r="K103" s="52">
        <v>0</v>
      </c>
      <c r="L103" s="164"/>
      <c r="M103" s="155"/>
    </row>
    <row r="104" spans="1:13" ht="12.75">
      <c r="A104" s="8">
        <v>4105030102</v>
      </c>
      <c r="B104" s="5" t="s">
        <v>278</v>
      </c>
      <c r="C104" s="4"/>
      <c r="D104" s="4"/>
      <c r="E104" s="4"/>
      <c r="F104" s="4"/>
      <c r="G104" s="18"/>
      <c r="H104" s="28">
        <v>45750</v>
      </c>
      <c r="I104" s="28" t="e">
        <f>#REF!-H104</f>
        <v>#REF!</v>
      </c>
      <c r="J104" s="53">
        <v>0</v>
      </c>
      <c r="K104" s="53">
        <v>0</v>
      </c>
      <c r="M104" s="155"/>
    </row>
    <row r="105" spans="1:13" ht="12.75">
      <c r="A105" s="8">
        <v>4105030201</v>
      </c>
      <c r="B105" s="5" t="s">
        <v>265</v>
      </c>
      <c r="C105" s="4"/>
      <c r="D105" s="4"/>
      <c r="E105" s="4"/>
      <c r="F105" s="4"/>
      <c r="G105" s="18"/>
      <c r="H105" s="30">
        <v>1664900</v>
      </c>
      <c r="I105" s="28" t="e">
        <f>#REF!-H105</f>
        <v>#REF!</v>
      </c>
      <c r="J105" s="52">
        <v>0</v>
      </c>
      <c r="K105" s="52">
        <v>0</v>
      </c>
      <c r="L105" s="164"/>
      <c r="M105" s="155"/>
    </row>
    <row r="106" spans="1:13" ht="12.75">
      <c r="A106" s="8">
        <v>4105030202</v>
      </c>
      <c r="B106" s="5" t="s">
        <v>284</v>
      </c>
      <c r="C106" s="4"/>
      <c r="D106" s="4"/>
      <c r="E106" s="4"/>
      <c r="F106" s="4"/>
      <c r="G106" s="18"/>
      <c r="H106" s="28">
        <v>212000</v>
      </c>
      <c r="I106" s="28" t="e">
        <f>#REF!-H106</f>
        <v>#REF!</v>
      </c>
      <c r="J106" s="53">
        <v>0</v>
      </c>
      <c r="K106" s="53">
        <v>0</v>
      </c>
      <c r="M106" s="155"/>
    </row>
    <row r="107" spans="1:13" ht="12.75">
      <c r="A107" s="8">
        <v>4105030301</v>
      </c>
      <c r="B107" s="5" t="s">
        <v>280</v>
      </c>
      <c r="C107" s="4"/>
      <c r="D107" s="4"/>
      <c r="E107" s="4"/>
      <c r="F107" s="4"/>
      <c r="G107" s="18"/>
      <c r="H107" s="30">
        <v>2544900</v>
      </c>
      <c r="I107" s="28" t="e">
        <f>#REF!-H107</f>
        <v>#REF!</v>
      </c>
      <c r="J107" s="52">
        <v>0</v>
      </c>
      <c r="K107" s="52">
        <v>0</v>
      </c>
      <c r="L107" s="164"/>
      <c r="M107" s="155"/>
    </row>
    <row r="108" spans="1:13" ht="12.75">
      <c r="A108" s="8">
        <v>4105030302</v>
      </c>
      <c r="B108" s="5" t="s">
        <v>279</v>
      </c>
      <c r="C108" s="4"/>
      <c r="D108" s="4"/>
      <c r="E108" s="4"/>
      <c r="F108" s="4"/>
      <c r="G108" s="18"/>
      <c r="H108" s="28">
        <v>280000</v>
      </c>
      <c r="I108" s="28" t="e">
        <f>#REF!-H108</f>
        <v>#REF!</v>
      </c>
      <c r="J108" s="53">
        <v>0</v>
      </c>
      <c r="K108" s="53">
        <v>0</v>
      </c>
      <c r="M108" s="155"/>
    </row>
    <row r="109" spans="1:13" ht="12.75">
      <c r="A109" s="19"/>
      <c r="B109" s="4"/>
      <c r="C109" s="4"/>
      <c r="D109" s="4"/>
      <c r="E109" s="4"/>
      <c r="F109" s="4"/>
      <c r="G109" s="18"/>
      <c r="H109" s="82"/>
      <c r="I109" s="64"/>
      <c r="J109" s="100"/>
      <c r="K109" s="100"/>
      <c r="L109" s="164"/>
      <c r="M109" s="155"/>
    </row>
    <row r="110" spans="1:13" s="58" customFormat="1" ht="15.75">
      <c r="A110" s="17" t="s">
        <v>28</v>
      </c>
      <c r="B110" s="2"/>
      <c r="C110" s="3"/>
      <c r="D110" s="3"/>
      <c r="E110" s="3"/>
      <c r="F110" s="3"/>
      <c r="G110" s="57"/>
      <c r="H110" s="59">
        <f>H112+H119</f>
        <v>35000</v>
      </c>
      <c r="I110" s="59" t="e">
        <f>#REF!-H110</f>
        <v>#REF!</v>
      </c>
      <c r="J110" s="59">
        <f>J112+J119</f>
        <v>41313.24</v>
      </c>
      <c r="K110" s="79">
        <f>K112+K119</f>
        <v>8475.210000000001</v>
      </c>
      <c r="L110" s="196">
        <f>SUM(L119)</f>
        <v>6417.21</v>
      </c>
      <c r="M110" s="79">
        <f>SUM(M119)</f>
        <v>-2057.9999999999995</v>
      </c>
    </row>
    <row r="111" spans="1:13" ht="12.75">
      <c r="A111" s="15"/>
      <c r="B111" s="10"/>
      <c r="C111" s="4"/>
      <c r="D111" s="4"/>
      <c r="E111" s="4"/>
      <c r="F111" s="4"/>
      <c r="G111" s="18"/>
      <c r="H111" s="82"/>
      <c r="I111" s="64"/>
      <c r="J111" s="100"/>
      <c r="K111" s="100"/>
      <c r="L111" s="164"/>
      <c r="M111" s="155"/>
    </row>
    <row r="112" spans="1:13" s="41" customFormat="1" ht="12.75">
      <c r="A112" s="11">
        <v>4315</v>
      </c>
      <c r="B112" s="15" t="s">
        <v>149</v>
      </c>
      <c r="C112" s="10"/>
      <c r="D112" s="10"/>
      <c r="E112" s="10"/>
      <c r="F112" s="10"/>
      <c r="G112" s="40"/>
      <c r="H112" s="25">
        <f>SUM(H113:H115)</f>
        <v>0</v>
      </c>
      <c r="I112" s="25" t="e">
        <f>#REF!-H112</f>
        <v>#REF!</v>
      </c>
      <c r="J112" s="79">
        <f>SUM(J113:J115)</f>
        <v>0</v>
      </c>
      <c r="K112" s="79">
        <f>SUM(K113:K117)</f>
        <v>0</v>
      </c>
      <c r="M112" s="79"/>
    </row>
    <row r="113" spans="1:13" ht="12.75">
      <c r="A113" s="13">
        <v>431501</v>
      </c>
      <c r="B113" s="16" t="s">
        <v>150</v>
      </c>
      <c r="C113" s="4"/>
      <c r="D113" s="4"/>
      <c r="E113" s="4"/>
      <c r="F113" s="4"/>
      <c r="G113" s="18"/>
      <c r="H113" s="28">
        <v>0</v>
      </c>
      <c r="I113" s="28" t="e">
        <f>#REF!-H113</f>
        <v>#REF!</v>
      </c>
      <c r="J113" s="53">
        <v>0</v>
      </c>
      <c r="K113" s="53">
        <v>0</v>
      </c>
      <c r="L113" s="164"/>
      <c r="M113" s="53"/>
    </row>
    <row r="114" spans="1:13" ht="12.75">
      <c r="A114" s="13">
        <v>431502</v>
      </c>
      <c r="B114" s="16" t="s">
        <v>151</v>
      </c>
      <c r="C114" s="4"/>
      <c r="D114" s="4"/>
      <c r="E114" s="4"/>
      <c r="F114" s="4"/>
      <c r="G114" s="18"/>
      <c r="H114" s="28">
        <v>0</v>
      </c>
      <c r="I114" s="28" t="e">
        <f>#REF!-H114</f>
        <v>#REF!</v>
      </c>
      <c r="J114" s="53">
        <v>0</v>
      </c>
      <c r="K114" s="53">
        <v>0</v>
      </c>
      <c r="M114" s="53"/>
    </row>
    <row r="115" spans="1:14" ht="12.75">
      <c r="A115" s="163">
        <v>431503</v>
      </c>
      <c r="B115" s="75" t="s">
        <v>152</v>
      </c>
      <c r="C115" s="50"/>
      <c r="D115" s="50"/>
      <c r="E115" s="50"/>
      <c r="F115" s="50"/>
      <c r="G115" s="51"/>
      <c r="H115" s="52">
        <v>0</v>
      </c>
      <c r="I115" s="53" t="e">
        <f>#REF!-H115</f>
        <v>#REF!</v>
      </c>
      <c r="J115" s="52">
        <v>0</v>
      </c>
      <c r="K115" s="52">
        <v>0</v>
      </c>
      <c r="L115" s="164"/>
      <c r="M115" s="53"/>
      <c r="N115" s="54"/>
    </row>
    <row r="116" spans="1:14" ht="12.75">
      <c r="A116" s="163">
        <v>431504</v>
      </c>
      <c r="B116" s="75" t="s">
        <v>346</v>
      </c>
      <c r="C116" s="50"/>
      <c r="D116" s="50"/>
      <c r="E116" s="50"/>
      <c r="F116" s="50"/>
      <c r="G116" s="51"/>
      <c r="H116" s="52"/>
      <c r="I116" s="53"/>
      <c r="J116" s="52"/>
      <c r="K116" s="53">
        <v>0</v>
      </c>
      <c r="M116" s="53"/>
      <c r="N116" s="54"/>
    </row>
    <row r="117" spans="1:14" ht="12.75">
      <c r="A117" s="163">
        <v>431505</v>
      </c>
      <c r="B117" s="75" t="s">
        <v>347</v>
      </c>
      <c r="C117" s="50"/>
      <c r="D117" s="50"/>
      <c r="E117" s="50"/>
      <c r="F117" s="50"/>
      <c r="G117" s="51"/>
      <c r="H117" s="52"/>
      <c r="I117" s="53"/>
      <c r="J117" s="52"/>
      <c r="K117" s="53">
        <v>0</v>
      </c>
      <c r="L117" s="164"/>
      <c r="M117" s="53"/>
      <c r="N117" s="54"/>
    </row>
    <row r="118" spans="1:14" ht="12.75">
      <c r="A118" s="164"/>
      <c r="B118" s="12"/>
      <c r="C118" s="50"/>
      <c r="D118" s="50"/>
      <c r="E118" s="50"/>
      <c r="F118" s="50"/>
      <c r="G118" s="51"/>
      <c r="H118" s="53"/>
      <c r="I118" s="53"/>
      <c r="J118" s="53"/>
      <c r="K118" s="53"/>
      <c r="M118" s="155"/>
      <c r="N118" s="54"/>
    </row>
    <row r="119" spans="1:14" s="41" customFormat="1" ht="12.75">
      <c r="A119" s="128">
        <v>4316</v>
      </c>
      <c r="B119" s="14" t="s">
        <v>29</v>
      </c>
      <c r="C119" s="84"/>
      <c r="D119" s="84"/>
      <c r="E119" s="84"/>
      <c r="F119" s="84"/>
      <c r="G119" s="129"/>
      <c r="H119" s="79">
        <f>SUM(H120+H131+H135+H136)</f>
        <v>35000</v>
      </c>
      <c r="I119" s="79" t="e">
        <f>#REF!-H119</f>
        <v>#REF!</v>
      </c>
      <c r="J119" s="79">
        <f>SUM(J120+J131+J135+J136)</f>
        <v>41313.24</v>
      </c>
      <c r="K119" s="79">
        <f>SUM(K120+K131+K135+K136)</f>
        <v>8475.210000000001</v>
      </c>
      <c r="L119" s="25">
        <f>SUM(L136+L120)</f>
        <v>6417.21</v>
      </c>
      <c r="M119" s="79">
        <f>SUM(M120+M131+M135+M136)</f>
        <v>-2057.9999999999995</v>
      </c>
      <c r="N119" s="130"/>
    </row>
    <row r="120" spans="1:14" s="47" customFormat="1" ht="12.75">
      <c r="A120" s="123">
        <v>431601</v>
      </c>
      <c r="B120" s="43" t="s">
        <v>153</v>
      </c>
      <c r="C120" s="119"/>
      <c r="D120" s="119"/>
      <c r="E120" s="119"/>
      <c r="F120" s="119"/>
      <c r="G120" s="120"/>
      <c r="H120" s="90">
        <f>SUM(H121:H126)</f>
        <v>0</v>
      </c>
      <c r="I120" s="90" t="e">
        <f>#REF!-H120</f>
        <v>#REF!</v>
      </c>
      <c r="J120" s="90">
        <f>SUM(J121:J126)</f>
        <v>2135.21</v>
      </c>
      <c r="K120" s="90">
        <f>SUM(K121:K130)</f>
        <v>11.92</v>
      </c>
      <c r="L120" s="47">
        <v>0</v>
      </c>
      <c r="M120" s="90">
        <f>SUM(L120-K120)</f>
        <v>-11.92</v>
      </c>
      <c r="N120" s="124"/>
    </row>
    <row r="121" spans="1:14" ht="12.75">
      <c r="A121" s="49">
        <v>43160101</v>
      </c>
      <c r="B121" s="12" t="s">
        <v>154</v>
      </c>
      <c r="C121" s="50"/>
      <c r="D121" s="50"/>
      <c r="E121" s="50"/>
      <c r="F121" s="50"/>
      <c r="G121" s="51"/>
      <c r="H121" s="53">
        <v>0</v>
      </c>
      <c r="I121" s="53" t="e">
        <f>#REF!-H121</f>
        <v>#REF!</v>
      </c>
      <c r="J121" s="53">
        <v>0</v>
      </c>
      <c r="K121" s="53">
        <v>0</v>
      </c>
      <c r="L121" s="164"/>
      <c r="M121" s="155"/>
      <c r="N121" s="54"/>
    </row>
    <row r="122" spans="1:14" ht="12.75">
      <c r="A122" s="49">
        <v>43160102</v>
      </c>
      <c r="B122" s="12" t="s">
        <v>320</v>
      </c>
      <c r="C122" s="50"/>
      <c r="D122" s="50"/>
      <c r="E122" s="50"/>
      <c r="F122" s="50"/>
      <c r="G122" s="51"/>
      <c r="H122" s="53">
        <v>0</v>
      </c>
      <c r="I122" s="53" t="e">
        <f>#REF!-H122</f>
        <v>#REF!</v>
      </c>
      <c r="J122" s="53">
        <v>2135.21</v>
      </c>
      <c r="K122" s="53">
        <v>11.92</v>
      </c>
      <c r="L122" s="100">
        <v>0</v>
      </c>
      <c r="M122" s="155">
        <f>SUM(L122-K122)</f>
        <v>-11.92</v>
      </c>
      <c r="N122" s="54"/>
    </row>
    <row r="123" spans="1:14" ht="12.75">
      <c r="A123" s="49">
        <v>43160103</v>
      </c>
      <c r="B123" s="12" t="s">
        <v>155</v>
      </c>
      <c r="C123" s="50"/>
      <c r="D123" s="50"/>
      <c r="E123" s="50"/>
      <c r="F123" s="50"/>
      <c r="G123" s="51"/>
      <c r="H123" s="52">
        <v>0</v>
      </c>
      <c r="I123" s="53" t="e">
        <f>#REF!-H123</f>
        <v>#REF!</v>
      </c>
      <c r="J123" s="52">
        <v>0</v>
      </c>
      <c r="K123" s="52">
        <v>0</v>
      </c>
      <c r="L123" s="164"/>
      <c r="M123" s="155"/>
      <c r="N123" s="54"/>
    </row>
    <row r="124" spans="1:14" ht="12.75">
      <c r="A124" s="49">
        <v>43160104</v>
      </c>
      <c r="B124" s="12" t="s">
        <v>156</v>
      </c>
      <c r="C124" s="50"/>
      <c r="D124" s="50"/>
      <c r="E124" s="50"/>
      <c r="F124" s="50"/>
      <c r="G124" s="51"/>
      <c r="H124" s="53">
        <v>0</v>
      </c>
      <c r="I124" s="53" t="e">
        <f>#REF!-H124</f>
        <v>#REF!</v>
      </c>
      <c r="J124" s="53">
        <v>0</v>
      </c>
      <c r="K124" s="53">
        <v>0</v>
      </c>
      <c r="M124" s="155"/>
      <c r="N124" s="54"/>
    </row>
    <row r="125" spans="1:14" ht="12.75">
      <c r="A125" s="49">
        <v>43160105</v>
      </c>
      <c r="B125" s="12" t="s">
        <v>157</v>
      </c>
      <c r="C125" s="50"/>
      <c r="D125" s="50"/>
      <c r="E125" s="50"/>
      <c r="F125" s="50"/>
      <c r="G125" s="51"/>
      <c r="H125" s="52">
        <v>0</v>
      </c>
      <c r="I125" s="53" t="e">
        <f>#REF!-H125</f>
        <v>#REF!</v>
      </c>
      <c r="J125" s="52">
        <v>0</v>
      </c>
      <c r="K125" s="52">
        <v>0</v>
      </c>
      <c r="L125" s="164"/>
      <c r="M125" s="155"/>
      <c r="N125" s="54"/>
    </row>
    <row r="126" spans="1:14" ht="12.75">
      <c r="A126" s="49">
        <v>43160106</v>
      </c>
      <c r="B126" s="12" t="s">
        <v>158</v>
      </c>
      <c r="C126" s="50"/>
      <c r="D126" s="50"/>
      <c r="E126" s="50"/>
      <c r="F126" s="50"/>
      <c r="G126" s="51"/>
      <c r="H126" s="53">
        <v>0</v>
      </c>
      <c r="I126" s="53" t="e">
        <f>#REF!-H126</f>
        <v>#REF!</v>
      </c>
      <c r="J126" s="53">
        <v>0</v>
      </c>
      <c r="K126" s="53">
        <v>0</v>
      </c>
      <c r="M126" s="155"/>
      <c r="N126" s="54"/>
    </row>
    <row r="127" spans="1:14" ht="12.75">
      <c r="A127" s="49">
        <v>43160107</v>
      </c>
      <c r="B127" s="75" t="s">
        <v>348</v>
      </c>
      <c r="C127" s="50"/>
      <c r="D127" s="50"/>
      <c r="E127" s="50"/>
      <c r="F127" s="50"/>
      <c r="G127" s="51"/>
      <c r="H127" s="152"/>
      <c r="I127" s="53"/>
      <c r="J127" s="152"/>
      <c r="K127" s="152">
        <v>0</v>
      </c>
      <c r="L127" s="164"/>
      <c r="M127" s="155"/>
      <c r="N127" s="54"/>
    </row>
    <row r="128" spans="1:14" ht="12.75">
      <c r="A128" s="49">
        <v>43160108</v>
      </c>
      <c r="B128" s="75" t="s">
        <v>349</v>
      </c>
      <c r="C128" s="50"/>
      <c r="D128" s="50"/>
      <c r="E128" s="50"/>
      <c r="F128" s="50"/>
      <c r="G128" s="51"/>
      <c r="H128" s="152"/>
      <c r="I128" s="53"/>
      <c r="J128" s="152"/>
      <c r="K128" s="152">
        <v>0</v>
      </c>
      <c r="M128" s="155"/>
      <c r="N128" s="54"/>
    </row>
    <row r="129" spans="1:14" ht="12.75">
      <c r="A129" s="49">
        <v>43160110</v>
      </c>
      <c r="B129" s="75" t="s">
        <v>350</v>
      </c>
      <c r="C129" s="50"/>
      <c r="D129" s="50"/>
      <c r="E129" s="50"/>
      <c r="F129" s="50"/>
      <c r="G129" s="51"/>
      <c r="H129" s="152"/>
      <c r="I129" s="53"/>
      <c r="J129" s="152"/>
      <c r="K129" s="152">
        <v>0</v>
      </c>
      <c r="L129" s="164"/>
      <c r="M129" s="155"/>
      <c r="N129" s="54"/>
    </row>
    <row r="130" spans="1:14" ht="12.75">
      <c r="A130" s="49">
        <v>43160111</v>
      </c>
      <c r="B130" s="75" t="s">
        <v>351</v>
      </c>
      <c r="C130" s="50"/>
      <c r="D130" s="50"/>
      <c r="E130" s="50"/>
      <c r="F130" s="50"/>
      <c r="G130" s="51"/>
      <c r="H130" s="152"/>
      <c r="I130" s="53"/>
      <c r="J130" s="152"/>
      <c r="K130" s="152">
        <v>0</v>
      </c>
      <c r="M130" s="155"/>
      <c r="N130" s="54"/>
    </row>
    <row r="131" spans="1:14" s="47" customFormat="1" ht="12.75">
      <c r="A131" s="123">
        <v>431602</v>
      </c>
      <c r="B131" s="43" t="s">
        <v>352</v>
      </c>
      <c r="C131" s="119"/>
      <c r="D131" s="119"/>
      <c r="E131" s="119"/>
      <c r="F131" s="119"/>
      <c r="G131" s="120"/>
      <c r="H131" s="101">
        <f>SUM(H132:H134)</f>
        <v>0</v>
      </c>
      <c r="I131" s="90" t="e">
        <f>#REF!-H131</f>
        <v>#REF!</v>
      </c>
      <c r="J131" s="101">
        <f>SUM(J132:J134)</f>
        <v>0</v>
      </c>
      <c r="K131" s="101">
        <f>SUM(K132:K134)</f>
        <v>0</v>
      </c>
      <c r="L131" s="200"/>
      <c r="M131" s="79">
        <v>0</v>
      </c>
      <c r="N131" s="124"/>
    </row>
    <row r="132" spans="1:14" ht="12.75">
      <c r="A132" s="49">
        <v>43160201</v>
      </c>
      <c r="B132" s="12" t="s">
        <v>159</v>
      </c>
      <c r="C132" s="50"/>
      <c r="D132" s="50"/>
      <c r="E132" s="50"/>
      <c r="F132" s="50"/>
      <c r="G132" s="51"/>
      <c r="H132" s="95">
        <v>0</v>
      </c>
      <c r="I132" s="53" t="e">
        <f>#REF!-H132</f>
        <v>#REF!</v>
      </c>
      <c r="J132" s="95">
        <v>0</v>
      </c>
      <c r="K132" s="95">
        <v>0</v>
      </c>
      <c r="M132" s="155"/>
      <c r="N132" s="54"/>
    </row>
    <row r="133" spans="1:14" ht="12.75">
      <c r="A133" s="49">
        <v>43160202</v>
      </c>
      <c r="B133" s="12" t="s">
        <v>160</v>
      </c>
      <c r="C133" s="50"/>
      <c r="D133" s="50"/>
      <c r="E133" s="50"/>
      <c r="F133" s="50"/>
      <c r="G133" s="51"/>
      <c r="H133" s="100">
        <v>0</v>
      </c>
      <c r="I133" s="53" t="e">
        <f>#REF!-H133</f>
        <v>#REF!</v>
      </c>
      <c r="J133" s="100">
        <v>0</v>
      </c>
      <c r="K133" s="100">
        <v>0</v>
      </c>
      <c r="L133" s="164"/>
      <c r="M133" s="155"/>
      <c r="N133" s="54"/>
    </row>
    <row r="134" spans="1:14" ht="12.75">
      <c r="A134" s="49">
        <v>43160203</v>
      </c>
      <c r="B134" s="12" t="s">
        <v>161</v>
      </c>
      <c r="C134" s="50"/>
      <c r="D134" s="50"/>
      <c r="E134" s="50"/>
      <c r="F134" s="50"/>
      <c r="G134" s="51"/>
      <c r="H134" s="95">
        <v>0</v>
      </c>
      <c r="I134" s="53" t="e">
        <f>#REF!-H134</f>
        <v>#REF!</v>
      </c>
      <c r="J134" s="95">
        <v>0</v>
      </c>
      <c r="K134" s="95">
        <v>0</v>
      </c>
      <c r="M134" s="155"/>
      <c r="N134" s="54"/>
    </row>
    <row r="135" spans="1:14" s="47" customFormat="1" ht="12.75">
      <c r="A135" s="123">
        <v>431603</v>
      </c>
      <c r="B135" s="43" t="s">
        <v>353</v>
      </c>
      <c r="C135" s="119"/>
      <c r="D135" s="119"/>
      <c r="E135" s="119"/>
      <c r="F135" s="119"/>
      <c r="G135" s="120"/>
      <c r="H135" s="102">
        <v>0</v>
      </c>
      <c r="I135" s="90" t="e">
        <f>#REF!-H135</f>
        <v>#REF!</v>
      </c>
      <c r="J135" s="102">
        <v>0</v>
      </c>
      <c r="K135" s="102">
        <v>0</v>
      </c>
      <c r="L135" s="200"/>
      <c r="M135" s="79"/>
      <c r="N135" s="124"/>
    </row>
    <row r="136" spans="1:14" s="47" customFormat="1" ht="12.75">
      <c r="A136" s="123">
        <v>431604</v>
      </c>
      <c r="B136" s="43" t="s">
        <v>162</v>
      </c>
      <c r="C136" s="119"/>
      <c r="D136" s="119"/>
      <c r="E136" s="119"/>
      <c r="F136" s="119"/>
      <c r="G136" s="120"/>
      <c r="H136" s="103">
        <f>SUM(H137:H142)</f>
        <v>35000</v>
      </c>
      <c r="I136" s="90" t="e">
        <f>#REF!-H136</f>
        <v>#REF!</v>
      </c>
      <c r="J136" s="103">
        <f>SUM(J137:J143)</f>
        <v>39178.03</v>
      </c>
      <c r="K136" s="103">
        <f>SUM(K137:K147)</f>
        <v>8463.29</v>
      </c>
      <c r="L136" s="186">
        <f>SUM(L141+L139+L137)</f>
        <v>6417.21</v>
      </c>
      <c r="M136" s="90">
        <f>SUM(M141+M139+M137)</f>
        <v>-2046.0799999999997</v>
      </c>
      <c r="N136" s="124"/>
    </row>
    <row r="137" spans="1:14" ht="12.75">
      <c r="A137" s="49">
        <v>43160401</v>
      </c>
      <c r="B137" s="22" t="s">
        <v>30</v>
      </c>
      <c r="C137" s="50"/>
      <c r="D137" s="50"/>
      <c r="E137" s="50"/>
      <c r="F137" s="50"/>
      <c r="G137" s="51"/>
      <c r="H137" s="100">
        <v>35000</v>
      </c>
      <c r="I137" s="53" t="e">
        <f>#REF!-H137</f>
        <v>#REF!</v>
      </c>
      <c r="J137" s="100">
        <v>29229.21</v>
      </c>
      <c r="K137" s="100">
        <v>159.53</v>
      </c>
      <c r="L137" s="53">
        <v>118.94</v>
      </c>
      <c r="M137" s="155">
        <f>SUM(L137-K137)</f>
        <v>-40.59</v>
      </c>
      <c r="N137" s="54"/>
    </row>
    <row r="138" spans="1:14" ht="12.75">
      <c r="A138" s="49">
        <v>43160402</v>
      </c>
      <c r="B138" s="22" t="s">
        <v>163</v>
      </c>
      <c r="C138" s="50"/>
      <c r="D138" s="50"/>
      <c r="E138" s="50"/>
      <c r="F138" s="50"/>
      <c r="G138" s="51"/>
      <c r="H138" s="95">
        <v>0</v>
      </c>
      <c r="I138" s="53" t="e">
        <f>#REF!-H138</f>
        <v>#REF!</v>
      </c>
      <c r="J138" s="95">
        <v>0</v>
      </c>
      <c r="K138" s="95">
        <v>0</v>
      </c>
      <c r="M138" s="155"/>
      <c r="N138" s="54"/>
    </row>
    <row r="139" spans="1:14" ht="12.75">
      <c r="A139" s="49">
        <v>43160403</v>
      </c>
      <c r="B139" s="165" t="s">
        <v>334</v>
      </c>
      <c r="C139" s="50"/>
      <c r="D139" s="50"/>
      <c r="E139" s="50"/>
      <c r="F139" s="50"/>
      <c r="G139" s="51"/>
      <c r="H139" s="100">
        <v>0</v>
      </c>
      <c r="I139" s="53" t="e">
        <f>#REF!-H139</f>
        <v>#REF!</v>
      </c>
      <c r="J139" s="100">
        <v>0</v>
      </c>
      <c r="K139" s="100">
        <v>237.38</v>
      </c>
      <c r="L139" s="53">
        <v>302.51</v>
      </c>
      <c r="M139" s="155">
        <f>SUM(L139-K139)</f>
        <v>65.13</v>
      </c>
      <c r="N139" s="54"/>
    </row>
    <row r="140" spans="1:14" ht="12.75">
      <c r="A140" s="49">
        <v>43160404</v>
      </c>
      <c r="B140" s="22" t="s">
        <v>164</v>
      </c>
      <c r="C140" s="50"/>
      <c r="D140" s="50"/>
      <c r="E140" s="50"/>
      <c r="F140" s="50"/>
      <c r="G140" s="51"/>
      <c r="H140" s="95">
        <v>0</v>
      </c>
      <c r="I140" s="53" t="e">
        <f>#REF!-H140</f>
        <v>#REF!</v>
      </c>
      <c r="J140" s="95">
        <v>0</v>
      </c>
      <c r="K140" s="95">
        <v>0</v>
      </c>
      <c r="M140" s="155"/>
      <c r="N140" s="54"/>
    </row>
    <row r="141" spans="1:14" ht="12.75">
      <c r="A141" s="49">
        <v>43160405</v>
      </c>
      <c r="B141" s="12" t="s">
        <v>300</v>
      </c>
      <c r="C141" s="50"/>
      <c r="D141" s="50"/>
      <c r="E141" s="50"/>
      <c r="F141" s="50"/>
      <c r="G141" s="51"/>
      <c r="H141" s="100">
        <v>0</v>
      </c>
      <c r="I141" s="53" t="e">
        <f>#REF!-H141</f>
        <v>#REF!</v>
      </c>
      <c r="J141" s="100">
        <v>9464.86</v>
      </c>
      <c r="K141" s="100">
        <v>8066.38</v>
      </c>
      <c r="L141" s="53">
        <v>5995.76</v>
      </c>
      <c r="M141" s="155">
        <f>SUM(L141-K141)</f>
        <v>-2070.62</v>
      </c>
      <c r="N141" s="54"/>
    </row>
    <row r="142" spans="1:14" ht="12.75">
      <c r="A142" s="49">
        <v>43160406</v>
      </c>
      <c r="B142" s="22" t="s">
        <v>165</v>
      </c>
      <c r="C142" s="50"/>
      <c r="D142" s="50"/>
      <c r="E142" s="50"/>
      <c r="F142" s="50"/>
      <c r="G142" s="51"/>
      <c r="H142" s="95">
        <v>0</v>
      </c>
      <c r="I142" s="53" t="e">
        <f>#REF!-H142</f>
        <v>#REF!</v>
      </c>
      <c r="J142" s="95">
        <v>0</v>
      </c>
      <c r="K142" s="95">
        <v>0</v>
      </c>
      <c r="M142" s="155"/>
      <c r="N142" s="54"/>
    </row>
    <row r="143" spans="1:14" ht="12.75">
      <c r="A143" s="49">
        <v>43160407</v>
      </c>
      <c r="B143" s="22" t="s">
        <v>301</v>
      </c>
      <c r="C143" s="50"/>
      <c r="D143" s="50"/>
      <c r="E143" s="50"/>
      <c r="F143" s="50"/>
      <c r="G143" s="51"/>
      <c r="H143" s="141"/>
      <c r="I143" s="77"/>
      <c r="J143" s="95">
        <v>483.96</v>
      </c>
      <c r="K143" s="95">
        <v>0</v>
      </c>
      <c r="L143" s="164"/>
      <c r="M143" s="155"/>
      <c r="N143" s="54"/>
    </row>
    <row r="144" spans="1:14" ht="12.75">
      <c r="A144" s="49">
        <v>43160408</v>
      </c>
      <c r="B144" s="75" t="s">
        <v>354</v>
      </c>
      <c r="C144" s="50"/>
      <c r="D144" s="50"/>
      <c r="E144" s="50"/>
      <c r="F144" s="50"/>
      <c r="G144" s="51"/>
      <c r="H144" s="141"/>
      <c r="I144" s="77"/>
      <c r="J144" s="100"/>
      <c r="K144" s="95">
        <v>0</v>
      </c>
      <c r="M144" s="155"/>
      <c r="N144" s="54"/>
    </row>
    <row r="145" spans="1:14" ht="12.75">
      <c r="A145" s="49">
        <v>43160409</v>
      </c>
      <c r="B145" s="75" t="s">
        <v>355</v>
      </c>
      <c r="C145" s="50"/>
      <c r="D145" s="50"/>
      <c r="E145" s="50"/>
      <c r="F145" s="50"/>
      <c r="G145" s="51"/>
      <c r="H145" s="141"/>
      <c r="I145" s="77"/>
      <c r="J145" s="100"/>
      <c r="K145" s="95">
        <v>0</v>
      </c>
      <c r="L145" s="164"/>
      <c r="M145" s="155"/>
      <c r="N145" s="54"/>
    </row>
    <row r="146" spans="1:14" ht="12.75">
      <c r="A146" s="49">
        <v>43160410</v>
      </c>
      <c r="B146" s="75" t="s">
        <v>356</v>
      </c>
      <c r="C146" s="50"/>
      <c r="D146" s="50"/>
      <c r="E146" s="50"/>
      <c r="F146" s="50"/>
      <c r="G146" s="51"/>
      <c r="H146" s="141"/>
      <c r="I146" s="77"/>
      <c r="J146" s="100"/>
      <c r="K146" s="95">
        <v>0</v>
      </c>
      <c r="M146" s="155"/>
      <c r="N146" s="54"/>
    </row>
    <row r="147" spans="1:14" ht="12.75">
      <c r="A147" s="49">
        <v>43160411</v>
      </c>
      <c r="B147" s="75" t="s">
        <v>357</v>
      </c>
      <c r="C147" s="50"/>
      <c r="D147" s="50"/>
      <c r="E147" s="50"/>
      <c r="F147" s="50"/>
      <c r="G147" s="51"/>
      <c r="H147" s="141"/>
      <c r="I147" s="77"/>
      <c r="J147" s="100"/>
      <c r="K147" s="95">
        <v>0</v>
      </c>
      <c r="L147" s="164"/>
      <c r="M147" s="155"/>
      <c r="N147" s="54"/>
    </row>
    <row r="148" spans="1:14" ht="12.75">
      <c r="A148" s="164"/>
      <c r="B148" s="50"/>
      <c r="C148" s="50"/>
      <c r="D148" s="50"/>
      <c r="E148" s="50"/>
      <c r="F148" s="50"/>
      <c r="G148" s="51"/>
      <c r="H148" s="141"/>
      <c r="I148" s="77"/>
      <c r="J148" s="100"/>
      <c r="K148" s="95"/>
      <c r="L148" s="164"/>
      <c r="M148" s="95"/>
      <c r="N148" s="54"/>
    </row>
    <row r="149" spans="1:14" s="58" customFormat="1" ht="15.75">
      <c r="A149" s="166" t="s">
        <v>358</v>
      </c>
      <c r="B149" s="167"/>
      <c r="C149" s="168"/>
      <c r="D149" s="168"/>
      <c r="E149" s="168"/>
      <c r="F149" s="168"/>
      <c r="G149" s="169"/>
      <c r="H149" s="60">
        <f>H151</f>
        <v>0</v>
      </c>
      <c r="I149" s="59" t="e">
        <f>#REF!-H149</f>
        <v>#REF!</v>
      </c>
      <c r="J149" s="60">
        <f>J151</f>
        <v>0</v>
      </c>
      <c r="K149" s="60">
        <f>K151</f>
        <v>0</v>
      </c>
      <c r="L149" s="201"/>
      <c r="M149" s="60"/>
      <c r="N149" s="170"/>
    </row>
    <row r="150" spans="1:14" ht="12.75">
      <c r="A150" s="12"/>
      <c r="B150" s="50"/>
      <c r="C150" s="50"/>
      <c r="D150" s="50"/>
      <c r="E150" s="50"/>
      <c r="F150" s="50"/>
      <c r="G150" s="51"/>
      <c r="H150" s="141"/>
      <c r="I150" s="77"/>
      <c r="J150" s="100"/>
      <c r="K150" s="100"/>
      <c r="M150" s="155"/>
      <c r="N150" s="54"/>
    </row>
    <row r="151" spans="1:14" s="41" customFormat="1" ht="12.75">
      <c r="A151" s="128">
        <v>4418</v>
      </c>
      <c r="B151" s="14" t="s">
        <v>93</v>
      </c>
      <c r="C151" s="84"/>
      <c r="D151" s="84"/>
      <c r="E151" s="84"/>
      <c r="F151" s="84"/>
      <c r="G151" s="129"/>
      <c r="H151" s="104">
        <f>SUM(H152:H154)</f>
        <v>0</v>
      </c>
      <c r="I151" s="79" t="e">
        <f>#REF!-H151</f>
        <v>#REF!</v>
      </c>
      <c r="J151" s="104">
        <f>SUM(J152:J154)</f>
        <v>0</v>
      </c>
      <c r="K151" s="104">
        <f>SUM(K152:K155)</f>
        <v>0</v>
      </c>
      <c r="L151" s="9"/>
      <c r="M151" s="104"/>
      <c r="N151" s="130"/>
    </row>
    <row r="152" spans="1:14" ht="12.75">
      <c r="A152" s="49">
        <v>441801</v>
      </c>
      <c r="B152" s="12" t="s">
        <v>166</v>
      </c>
      <c r="C152" s="50"/>
      <c r="D152" s="50"/>
      <c r="E152" s="50"/>
      <c r="F152" s="50"/>
      <c r="G152" s="51"/>
      <c r="H152" s="100">
        <v>0</v>
      </c>
      <c r="I152" s="53" t="e">
        <f>#REF!-H152</f>
        <v>#REF!</v>
      </c>
      <c r="J152" s="100">
        <v>0</v>
      </c>
      <c r="K152" s="100">
        <v>0</v>
      </c>
      <c r="L152" s="164"/>
      <c r="M152" s="95"/>
      <c r="N152" s="54"/>
    </row>
    <row r="153" spans="1:14" ht="12.75">
      <c r="A153" s="49">
        <v>441802</v>
      </c>
      <c r="B153" s="12" t="s">
        <v>167</v>
      </c>
      <c r="C153" s="50"/>
      <c r="D153" s="50"/>
      <c r="E153" s="50"/>
      <c r="F153" s="50"/>
      <c r="G153" s="51"/>
      <c r="H153" s="95">
        <v>0</v>
      </c>
      <c r="I153" s="53" t="e">
        <f>#REF!-H153</f>
        <v>#REF!</v>
      </c>
      <c r="J153" s="95">
        <v>0</v>
      </c>
      <c r="K153" s="95">
        <v>0</v>
      </c>
      <c r="L153" s="164"/>
      <c r="M153" s="95"/>
      <c r="N153" s="54"/>
    </row>
    <row r="154" spans="1:14" ht="12.75">
      <c r="A154" s="49">
        <v>441803</v>
      </c>
      <c r="B154" s="12" t="s">
        <v>168</v>
      </c>
      <c r="C154" s="50"/>
      <c r="D154" s="50"/>
      <c r="E154" s="50"/>
      <c r="F154" s="50"/>
      <c r="G154" s="51"/>
      <c r="H154" s="100">
        <v>0</v>
      </c>
      <c r="I154" s="53" t="e">
        <f>#REF!-H154</f>
        <v>#REF!</v>
      </c>
      <c r="J154" s="100">
        <v>0</v>
      </c>
      <c r="K154" s="100">
        <v>0</v>
      </c>
      <c r="L154" s="164"/>
      <c r="M154" s="95"/>
      <c r="N154" s="54"/>
    </row>
    <row r="155" spans="1:14" ht="12.75">
      <c r="A155" s="49">
        <v>441804</v>
      </c>
      <c r="B155" s="131" t="s">
        <v>362</v>
      </c>
      <c r="C155" s="50"/>
      <c r="D155" s="50"/>
      <c r="E155" s="50"/>
      <c r="F155" s="50"/>
      <c r="G155" s="51"/>
      <c r="H155" s="141"/>
      <c r="I155" s="77"/>
      <c r="J155" s="100"/>
      <c r="K155" s="53">
        <v>0</v>
      </c>
      <c r="L155" s="164"/>
      <c r="M155" s="95"/>
      <c r="N155" s="54"/>
    </row>
    <row r="156" spans="1:14" ht="12.75">
      <c r="A156" s="22"/>
      <c r="B156" s="50"/>
      <c r="C156" s="50"/>
      <c r="D156" s="50"/>
      <c r="E156" s="50"/>
      <c r="F156" s="50"/>
      <c r="G156" s="51"/>
      <c r="H156" s="77"/>
      <c r="I156" s="77"/>
      <c r="J156" s="95"/>
      <c r="K156" s="95"/>
      <c r="L156" s="164"/>
      <c r="M156" s="155"/>
      <c r="N156" s="54"/>
    </row>
    <row r="157" spans="1:14" ht="12.75">
      <c r="A157" s="145"/>
      <c r="B157" s="146"/>
      <c r="C157" s="146"/>
      <c r="D157" s="146"/>
      <c r="E157" s="146"/>
      <c r="F157" s="146"/>
      <c r="G157" s="146"/>
      <c r="H157" s="94"/>
      <c r="I157" s="94"/>
      <c r="J157" s="94"/>
      <c r="K157" s="94"/>
      <c r="N157" s="54"/>
    </row>
    <row r="158" spans="1:14" ht="12.75">
      <c r="A158" s="145"/>
      <c r="B158" s="146"/>
      <c r="C158" s="146"/>
      <c r="D158" s="146"/>
      <c r="E158" s="146"/>
      <c r="F158" s="146"/>
      <c r="G158" s="146"/>
      <c r="H158" s="94"/>
      <c r="I158" s="94"/>
      <c r="J158" s="94"/>
      <c r="K158" s="94"/>
      <c r="N158" s="54"/>
    </row>
    <row r="159" spans="1:11" ht="12.75">
      <c r="A159" s="21"/>
      <c r="B159" s="1"/>
      <c r="C159" s="1"/>
      <c r="D159" s="1"/>
      <c r="E159" s="1"/>
      <c r="F159" s="1"/>
      <c r="G159" s="1"/>
      <c r="H159" s="33"/>
      <c r="I159" s="33"/>
      <c r="J159" s="94"/>
      <c r="K159" s="94"/>
    </row>
    <row r="160" spans="1:11" ht="12.75">
      <c r="A160" s="21"/>
      <c r="B160" s="1"/>
      <c r="C160" s="1"/>
      <c r="D160" s="1"/>
      <c r="E160" s="1"/>
      <c r="F160" s="1"/>
      <c r="G160" s="1"/>
      <c r="H160" s="33"/>
      <c r="I160" s="33"/>
      <c r="J160" s="94"/>
      <c r="K160" s="94"/>
    </row>
    <row r="161" spans="1:13" ht="15">
      <c r="A161" s="21"/>
      <c r="B161" s="1"/>
      <c r="C161" s="1"/>
      <c r="D161" s="1"/>
      <c r="E161" s="1"/>
      <c r="F161" s="1"/>
      <c r="G161" s="1"/>
      <c r="H161" s="33"/>
      <c r="I161" s="33"/>
      <c r="J161" s="94"/>
      <c r="K161" s="154"/>
      <c r="M161" s="154"/>
    </row>
    <row r="162" spans="1:11" ht="12.75">
      <c r="A162" s="21"/>
      <c r="B162" s="1"/>
      <c r="C162" s="1"/>
      <c r="D162" s="1"/>
      <c r="E162" s="1"/>
      <c r="F162" s="1"/>
      <c r="G162" s="1"/>
      <c r="H162" s="33"/>
      <c r="I162" s="33"/>
      <c r="J162" s="94"/>
      <c r="K162" s="94"/>
    </row>
    <row r="163" spans="1:11" ht="12.75">
      <c r="A163" s="21"/>
      <c r="B163" s="1"/>
      <c r="C163" s="1"/>
      <c r="D163" s="1"/>
      <c r="E163" s="1"/>
      <c r="F163" s="1"/>
      <c r="G163" s="1"/>
      <c r="H163" s="33"/>
      <c r="I163" s="33"/>
      <c r="J163" s="94"/>
      <c r="K163" s="94"/>
    </row>
    <row r="164" spans="1:15" ht="15.75">
      <c r="A164" s="17" t="s">
        <v>34</v>
      </c>
      <c r="B164" s="9"/>
      <c r="C164" s="9"/>
      <c r="D164" s="23"/>
      <c r="E164" s="1"/>
      <c r="F164" s="1"/>
      <c r="G164" s="20"/>
      <c r="H164" s="35" t="e">
        <f>SUM(H166+H374+H398+#REF!)</f>
        <v>#REF!</v>
      </c>
      <c r="I164" s="79" t="e">
        <f>#REF!-H164</f>
        <v>#REF!</v>
      </c>
      <c r="J164" s="61" t="e">
        <f>SUM(J166+J374+J398+#REF!)</f>
        <v>#REF!</v>
      </c>
      <c r="K164" s="61">
        <f>SUM(K166+K374+K398+K407+K411)</f>
        <v>5259340.919999999</v>
      </c>
      <c r="L164" s="204">
        <f>SUM(L166+L374+L398+L411)</f>
        <v>5645933.419999999</v>
      </c>
      <c r="M164" s="61">
        <v>386592.5</v>
      </c>
      <c r="N164" s="139"/>
      <c r="O164" s="151">
        <f>SUM(M166+M374)</f>
        <v>-2748795.8</v>
      </c>
    </row>
    <row r="165" spans="8:11" ht="12.75">
      <c r="H165" s="76"/>
      <c r="I165" s="77"/>
      <c r="J165" s="76"/>
      <c r="K165" s="76"/>
    </row>
    <row r="166" spans="1:14" ht="15.75">
      <c r="A166" s="2" t="s">
        <v>359</v>
      </c>
      <c r="B166" s="3"/>
      <c r="C166" s="3"/>
      <c r="D166" s="3"/>
      <c r="E166" s="18"/>
      <c r="F166" s="23"/>
      <c r="G166" s="1"/>
      <c r="H166" s="35">
        <f>+H181+H194+H259+H264+H286+H322+H328+H333+H340</f>
        <v>19659450</v>
      </c>
      <c r="I166" s="79" t="e">
        <f>#REF!-H166</f>
        <v>#REF!</v>
      </c>
      <c r="J166" s="35">
        <f>+J181+J194+J259+J264+J286+J322+J328+J333+J340+J167+J170+J172+J174</f>
        <v>5758499.52</v>
      </c>
      <c r="K166" s="35">
        <f>+K181+K194+K259+K264+K286+K322+K328+K333+K340+K167+K170+K172+K174</f>
        <v>7213332.489999999</v>
      </c>
      <c r="L166" s="202">
        <f>SUM(L167+L170+L172+L174+L181+L194+L259+L264+L286+L322+L328+L333+L340)</f>
        <v>4481061.77</v>
      </c>
      <c r="M166" s="79">
        <f>SUM(M167+M170+M172+M174+M181+M194+M259+M264+M286+M322+M328+M333+M340)</f>
        <v>-2732270.7199999997</v>
      </c>
      <c r="N166" s="139"/>
    </row>
    <row r="167" spans="1:13" ht="12.75">
      <c r="A167" s="123">
        <v>5202</v>
      </c>
      <c r="B167" s="119" t="s">
        <v>303</v>
      </c>
      <c r="C167" s="119"/>
      <c r="D167" s="119"/>
      <c r="E167" s="119"/>
      <c r="F167" s="119"/>
      <c r="G167" s="119"/>
      <c r="H167" s="121"/>
      <c r="I167" s="122"/>
      <c r="J167" s="67">
        <f>SUM(J168:J168)</f>
        <v>899740.48</v>
      </c>
      <c r="K167" s="67">
        <f>SUM(K168:K168)</f>
        <v>4834.06</v>
      </c>
      <c r="L167" s="67">
        <v>14941.69</v>
      </c>
      <c r="M167" s="79">
        <f>SUM(M168)</f>
        <v>10107.630000000001</v>
      </c>
    </row>
    <row r="168" spans="1:13" ht="12.75">
      <c r="A168" s="8">
        <v>520212</v>
      </c>
      <c r="B168" s="5" t="s">
        <v>302</v>
      </c>
      <c r="C168" s="4"/>
      <c r="D168" s="4"/>
      <c r="E168" s="4"/>
      <c r="F168" s="4"/>
      <c r="G168" s="18"/>
      <c r="H168" s="121"/>
      <c r="I168" s="122"/>
      <c r="J168" s="89">
        <v>899740.48</v>
      </c>
      <c r="K168" s="89">
        <v>4834.06</v>
      </c>
      <c r="L168" s="187">
        <v>14941.69</v>
      </c>
      <c r="M168" s="155">
        <f>SUM(L168-K168)</f>
        <v>10107.630000000001</v>
      </c>
    </row>
    <row r="169" spans="1:13" ht="12.75">
      <c r="A169" s="8"/>
      <c r="B169" s="4"/>
      <c r="C169" s="4"/>
      <c r="D169" s="4"/>
      <c r="E169" s="4"/>
      <c r="F169" s="4"/>
      <c r="G169" s="4"/>
      <c r="H169" s="121"/>
      <c r="I169" s="122"/>
      <c r="J169" s="89"/>
      <c r="K169" s="89"/>
      <c r="M169" s="155"/>
    </row>
    <row r="170" spans="1:13" ht="12.75">
      <c r="A170" s="123">
        <v>5203</v>
      </c>
      <c r="B170" s="119" t="s">
        <v>304</v>
      </c>
      <c r="C170" s="119"/>
      <c r="D170" s="119"/>
      <c r="E170" s="119"/>
      <c r="F170" s="119"/>
      <c r="G170" s="119"/>
      <c r="H170" s="121"/>
      <c r="I170" s="122"/>
      <c r="J170" s="67">
        <f>SUM(J171)</f>
        <v>161953.18</v>
      </c>
      <c r="K170" s="67">
        <f>SUM(K171)</f>
        <v>0</v>
      </c>
      <c r="L170" s="164">
        <v>0</v>
      </c>
      <c r="M170" s="90"/>
    </row>
    <row r="171" spans="1:13" ht="12.75">
      <c r="A171" s="49"/>
      <c r="B171" s="12"/>
      <c r="C171" s="50"/>
      <c r="D171" s="50"/>
      <c r="E171" s="50"/>
      <c r="F171" s="50"/>
      <c r="G171" s="51"/>
      <c r="H171" s="121"/>
      <c r="I171" s="122"/>
      <c r="J171" s="89">
        <v>161953.18</v>
      </c>
      <c r="K171" s="89"/>
      <c r="M171" s="181"/>
    </row>
    <row r="172" spans="1:13" ht="24.75" customHeight="1">
      <c r="A172" s="123">
        <v>5204</v>
      </c>
      <c r="B172" s="222" t="s">
        <v>313</v>
      </c>
      <c r="C172" s="223"/>
      <c r="D172" s="223"/>
      <c r="E172" s="223"/>
      <c r="F172" s="223"/>
      <c r="G172" s="224"/>
      <c r="H172" s="121"/>
      <c r="I172" s="122"/>
      <c r="J172" s="67">
        <f>SUM(J173:J173)</f>
        <v>0</v>
      </c>
      <c r="K172" s="67">
        <f>SUM(K173:K173)</f>
        <v>0</v>
      </c>
      <c r="L172" s="164">
        <v>0</v>
      </c>
      <c r="M172" s="90"/>
    </row>
    <row r="173" spans="1:13" ht="12.75">
      <c r="A173" s="49"/>
      <c r="B173" s="75"/>
      <c r="C173" s="50"/>
      <c r="D173" s="50"/>
      <c r="E173" s="50"/>
      <c r="F173" s="50"/>
      <c r="G173" s="51"/>
      <c r="H173" s="121"/>
      <c r="I173" s="122"/>
      <c r="J173" s="89"/>
      <c r="K173" s="89"/>
      <c r="L173" s="164"/>
      <c r="M173" s="155"/>
    </row>
    <row r="174" spans="1:13" ht="12.75">
      <c r="A174" s="123">
        <v>5205</v>
      </c>
      <c r="B174" s="229" t="s">
        <v>305</v>
      </c>
      <c r="C174" s="230"/>
      <c r="D174" s="230"/>
      <c r="E174" s="230"/>
      <c r="F174" s="230"/>
      <c r="G174" s="231"/>
      <c r="H174" s="121"/>
      <c r="I174" s="122"/>
      <c r="J174" s="67">
        <f>SUM(J175:J177)</f>
        <v>110278.48</v>
      </c>
      <c r="K174" s="67">
        <f>SUM(K175:K179)</f>
        <v>0</v>
      </c>
      <c r="L174" s="164">
        <v>0</v>
      </c>
      <c r="M174" s="174"/>
    </row>
    <row r="175" spans="1:13" ht="12.75">
      <c r="A175" s="8">
        <v>520504</v>
      </c>
      <c r="B175" s="75" t="s">
        <v>321</v>
      </c>
      <c r="C175" s="50"/>
      <c r="D175" s="50"/>
      <c r="E175" s="50"/>
      <c r="F175" s="50"/>
      <c r="G175" s="51"/>
      <c r="H175" s="121"/>
      <c r="I175" s="122"/>
      <c r="J175" s="89">
        <v>110278.48</v>
      </c>
      <c r="K175" s="89">
        <v>0</v>
      </c>
      <c r="L175" s="54">
        <v>0</v>
      </c>
      <c r="M175" s="155"/>
    </row>
    <row r="176" spans="1:13" ht="12.75">
      <c r="A176" s="8">
        <v>520509</v>
      </c>
      <c r="B176" s="75" t="s">
        <v>341</v>
      </c>
      <c r="C176" s="50"/>
      <c r="D176" s="50"/>
      <c r="E176" s="50"/>
      <c r="F176" s="50"/>
      <c r="G176" s="51"/>
      <c r="H176" s="121"/>
      <c r="I176" s="122"/>
      <c r="J176" s="89"/>
      <c r="K176" s="89">
        <v>0</v>
      </c>
      <c r="L176" s="164">
        <v>0</v>
      </c>
      <c r="M176" s="155"/>
    </row>
    <row r="177" spans="1:13" ht="12.75">
      <c r="A177" s="8">
        <v>520515</v>
      </c>
      <c r="B177" s="75" t="s">
        <v>342</v>
      </c>
      <c r="C177" s="50"/>
      <c r="D177" s="50"/>
      <c r="E177" s="50"/>
      <c r="F177" s="50"/>
      <c r="G177" s="51"/>
      <c r="H177" s="121"/>
      <c r="I177" s="122"/>
      <c r="J177" s="89"/>
      <c r="K177" s="89">
        <v>0</v>
      </c>
      <c r="L177" s="54">
        <v>0</v>
      </c>
      <c r="M177" s="155"/>
    </row>
    <row r="178" spans="1:13" ht="12.75">
      <c r="A178" s="8">
        <v>520524</v>
      </c>
      <c r="B178" s="16" t="s">
        <v>364</v>
      </c>
      <c r="C178" s="4"/>
      <c r="D178" s="4"/>
      <c r="E178" s="4"/>
      <c r="F178" s="4"/>
      <c r="G178" s="18"/>
      <c r="H178" s="121"/>
      <c r="I178" s="122"/>
      <c r="J178" s="89"/>
      <c r="K178" s="89">
        <v>0</v>
      </c>
      <c r="L178" s="164">
        <v>0</v>
      </c>
      <c r="M178" s="155"/>
    </row>
    <row r="179" spans="1:13" s="54" customFormat="1" ht="13.5" customHeight="1">
      <c r="A179" s="49">
        <v>520526</v>
      </c>
      <c r="B179" s="237" t="s">
        <v>366</v>
      </c>
      <c r="C179" s="208" t="s">
        <v>365</v>
      </c>
      <c r="D179" s="208" t="s">
        <v>365</v>
      </c>
      <c r="E179" s="208" t="s">
        <v>365</v>
      </c>
      <c r="F179" s="208" t="s">
        <v>365</v>
      </c>
      <c r="G179" s="209" t="s">
        <v>365</v>
      </c>
      <c r="H179" s="121"/>
      <c r="I179" s="122"/>
      <c r="J179" s="89"/>
      <c r="K179" s="89">
        <v>0</v>
      </c>
      <c r="L179" s="164"/>
      <c r="M179" s="155"/>
    </row>
    <row r="180" spans="1:13" ht="12.75">
      <c r="A180" s="8"/>
      <c r="B180" s="5"/>
      <c r="C180" s="4"/>
      <c r="D180" s="4"/>
      <c r="E180" s="4"/>
      <c r="F180" s="4"/>
      <c r="G180" s="18"/>
      <c r="H180" s="68"/>
      <c r="I180" s="64"/>
      <c r="J180" s="89"/>
      <c r="K180" s="89"/>
      <c r="M180" s="155"/>
    </row>
    <row r="181" spans="1:13" s="124" customFormat="1" ht="12.75">
      <c r="A181" s="123">
        <v>5206</v>
      </c>
      <c r="B181" s="43" t="s">
        <v>35</v>
      </c>
      <c r="C181" s="119"/>
      <c r="D181" s="119"/>
      <c r="E181" s="119"/>
      <c r="F181" s="119"/>
      <c r="G181" s="120"/>
      <c r="H181" s="67">
        <f>H182+H183+H184+H185+H186+H187+H189+H191</f>
        <v>11309150</v>
      </c>
      <c r="I181" s="90" t="e">
        <f>#REF!-H181</f>
        <v>#REF!</v>
      </c>
      <c r="J181" s="67">
        <v>0</v>
      </c>
      <c r="K181" s="67">
        <v>0</v>
      </c>
      <c r="L181" s="203">
        <v>0</v>
      </c>
      <c r="M181" s="90"/>
    </row>
    <row r="182" spans="1:13" ht="12.75">
      <c r="A182" s="8">
        <v>520601</v>
      </c>
      <c r="B182" s="5" t="s">
        <v>239</v>
      </c>
      <c r="C182" s="4"/>
      <c r="D182" s="4"/>
      <c r="E182" s="4"/>
      <c r="F182" s="4"/>
      <c r="G182" s="18"/>
      <c r="H182" s="24">
        <v>0</v>
      </c>
      <c r="I182" s="28" t="e">
        <f>#REF!-H182</f>
        <v>#REF!</v>
      </c>
      <c r="J182" s="89">
        <v>0</v>
      </c>
      <c r="K182" s="89">
        <v>0</v>
      </c>
      <c r="L182" s="54">
        <v>0</v>
      </c>
      <c r="M182" s="53"/>
    </row>
    <row r="183" spans="1:13" ht="12.75">
      <c r="A183" s="8">
        <v>520602</v>
      </c>
      <c r="B183" s="5" t="s">
        <v>240</v>
      </c>
      <c r="C183" s="4"/>
      <c r="D183" s="4"/>
      <c r="E183" s="4"/>
      <c r="F183" s="4"/>
      <c r="G183" s="18"/>
      <c r="H183" s="34">
        <v>0</v>
      </c>
      <c r="I183" s="28" t="e">
        <f>#REF!-H183</f>
        <v>#REF!</v>
      </c>
      <c r="J183" s="78">
        <v>0</v>
      </c>
      <c r="K183" s="78">
        <v>0</v>
      </c>
      <c r="L183" s="164"/>
      <c r="M183" s="53"/>
    </row>
    <row r="184" spans="1:13" ht="12.75">
      <c r="A184" s="8">
        <v>520603</v>
      </c>
      <c r="B184" s="5" t="s">
        <v>241</v>
      </c>
      <c r="C184" s="4"/>
      <c r="D184" s="4"/>
      <c r="E184" s="4"/>
      <c r="F184" s="4"/>
      <c r="G184" s="18"/>
      <c r="H184" s="24">
        <v>3500000</v>
      </c>
      <c r="I184" s="28" t="e">
        <f>#REF!-H184</f>
        <v>#REF!</v>
      </c>
      <c r="J184" s="89">
        <v>0</v>
      </c>
      <c r="K184" s="89">
        <v>0</v>
      </c>
      <c r="M184" s="53"/>
    </row>
    <row r="185" spans="1:13" ht="12.75">
      <c r="A185" s="8">
        <v>520604</v>
      </c>
      <c r="B185" s="5" t="s">
        <v>242</v>
      </c>
      <c r="C185" s="4"/>
      <c r="D185" s="4"/>
      <c r="E185" s="4"/>
      <c r="F185" s="4"/>
      <c r="G185" s="18"/>
      <c r="H185" s="24">
        <v>0</v>
      </c>
      <c r="I185" s="28" t="e">
        <f>#REF!-H185</f>
        <v>#REF!</v>
      </c>
      <c r="J185" s="89">
        <v>0</v>
      </c>
      <c r="K185" s="89">
        <v>0</v>
      </c>
      <c r="L185" s="164"/>
      <c r="M185" s="53"/>
    </row>
    <row r="186" spans="1:13" ht="12.75">
      <c r="A186" s="8">
        <v>520605</v>
      </c>
      <c r="B186" s="5" t="s">
        <v>243</v>
      </c>
      <c r="C186" s="4"/>
      <c r="D186" s="4"/>
      <c r="E186" s="4"/>
      <c r="F186" s="4"/>
      <c r="G186" s="18"/>
      <c r="H186" s="24">
        <v>0</v>
      </c>
      <c r="I186" s="28" t="e">
        <f>#REF!-H186</f>
        <v>#REF!</v>
      </c>
      <c r="J186" s="89">
        <v>0</v>
      </c>
      <c r="K186" s="89">
        <v>0</v>
      </c>
      <c r="M186" s="53"/>
    </row>
    <row r="187" spans="1:13" ht="12.75">
      <c r="A187" s="49">
        <v>520606</v>
      </c>
      <c r="B187" s="12" t="s">
        <v>261</v>
      </c>
      <c r="C187" s="50"/>
      <c r="D187" s="50"/>
      <c r="E187" s="50"/>
      <c r="F187" s="50"/>
      <c r="G187" s="51"/>
      <c r="H187" s="78">
        <f>H188</f>
        <v>904250</v>
      </c>
      <c r="I187" s="53" t="e">
        <f>#REF!-H187</f>
        <v>#REF!</v>
      </c>
      <c r="J187" s="78">
        <v>0</v>
      </c>
      <c r="K187" s="78">
        <v>0</v>
      </c>
      <c r="L187" s="164"/>
      <c r="M187" s="53"/>
    </row>
    <row r="188" spans="1:13" ht="12.75">
      <c r="A188" s="49">
        <v>520606101</v>
      </c>
      <c r="B188" s="12" t="s">
        <v>269</v>
      </c>
      <c r="C188" s="50"/>
      <c r="D188" s="50"/>
      <c r="E188" s="50"/>
      <c r="F188" s="50"/>
      <c r="G188" s="51"/>
      <c r="H188" s="89">
        <v>904250</v>
      </c>
      <c r="I188" s="53" t="e">
        <f>#REF!-H188</f>
        <v>#REF!</v>
      </c>
      <c r="J188" s="89">
        <v>0</v>
      </c>
      <c r="K188" s="89">
        <v>0</v>
      </c>
      <c r="M188" s="53"/>
    </row>
    <row r="189" spans="1:13" ht="12.75">
      <c r="A189" s="8">
        <v>520607</v>
      </c>
      <c r="B189" s="5" t="s">
        <v>262</v>
      </c>
      <c r="C189" s="4"/>
      <c r="D189" s="4"/>
      <c r="E189" s="4"/>
      <c r="F189" s="4"/>
      <c r="G189" s="18"/>
      <c r="H189" s="34">
        <f>H190</f>
        <v>2253000</v>
      </c>
      <c r="I189" s="28" t="e">
        <f>#REF!-H189</f>
        <v>#REF!</v>
      </c>
      <c r="J189" s="78">
        <v>0</v>
      </c>
      <c r="K189" s="78">
        <v>0</v>
      </c>
      <c r="L189" s="164"/>
      <c r="M189" s="53"/>
    </row>
    <row r="190" spans="1:13" ht="12.75">
      <c r="A190" s="8">
        <v>520607101</v>
      </c>
      <c r="B190" s="5" t="s">
        <v>270</v>
      </c>
      <c r="C190" s="4"/>
      <c r="D190" s="4"/>
      <c r="E190" s="4"/>
      <c r="F190" s="4"/>
      <c r="G190" s="18"/>
      <c r="H190" s="24">
        <v>2253000</v>
      </c>
      <c r="I190" s="28" t="e">
        <f>#REF!-H190</f>
        <v>#REF!</v>
      </c>
      <c r="J190" s="89">
        <v>0</v>
      </c>
      <c r="K190" s="89">
        <v>0</v>
      </c>
      <c r="M190" s="53"/>
    </row>
    <row r="191" spans="1:13" ht="12.75">
      <c r="A191" s="8">
        <v>520608</v>
      </c>
      <c r="B191" s="5" t="s">
        <v>263</v>
      </c>
      <c r="C191" s="4"/>
      <c r="D191" s="4"/>
      <c r="E191" s="4"/>
      <c r="F191" s="4"/>
      <c r="G191" s="18"/>
      <c r="H191" s="36">
        <f>H192</f>
        <v>4651900</v>
      </c>
      <c r="I191" s="28" t="e">
        <f>#REF!-H191</f>
        <v>#REF!</v>
      </c>
      <c r="J191" s="106">
        <v>0</v>
      </c>
      <c r="K191" s="106">
        <v>0</v>
      </c>
      <c r="L191" s="164"/>
      <c r="M191" s="53"/>
    </row>
    <row r="192" spans="1:13" ht="12.75">
      <c r="A192" s="8">
        <v>520608101</v>
      </c>
      <c r="B192" s="5" t="s">
        <v>271</v>
      </c>
      <c r="C192" s="4"/>
      <c r="D192" s="4"/>
      <c r="E192" s="4"/>
      <c r="F192" s="4"/>
      <c r="G192" s="18"/>
      <c r="H192" s="24">
        <v>4651900</v>
      </c>
      <c r="I192" s="28" t="e">
        <f>#REF!-H192</f>
        <v>#REF!</v>
      </c>
      <c r="J192" s="89">
        <v>0</v>
      </c>
      <c r="K192" s="89">
        <v>0</v>
      </c>
      <c r="M192" s="53"/>
    </row>
    <row r="193" spans="1:13" ht="12.75">
      <c r="A193" s="8"/>
      <c r="B193" s="5"/>
      <c r="C193" s="4"/>
      <c r="D193" s="4"/>
      <c r="E193" s="4"/>
      <c r="F193" s="4"/>
      <c r="G193" s="18"/>
      <c r="H193" s="24"/>
      <c r="I193" s="28"/>
      <c r="J193" s="89"/>
      <c r="K193" s="89"/>
      <c r="L193" s="164"/>
      <c r="M193" s="155"/>
    </row>
    <row r="194" spans="1:13" s="47" customFormat="1" ht="12.75">
      <c r="A194" s="42">
        <v>5207</v>
      </c>
      <c r="B194" s="48" t="s">
        <v>31</v>
      </c>
      <c r="C194" s="44"/>
      <c r="D194" s="44"/>
      <c r="E194" s="44"/>
      <c r="F194" s="44"/>
      <c r="G194" s="45"/>
      <c r="H194" s="69">
        <f>+H195+H214+H251</f>
        <v>3422500</v>
      </c>
      <c r="I194" s="46" t="e">
        <f>#REF!-H194</f>
        <v>#REF!</v>
      </c>
      <c r="J194" s="67">
        <f>+J195+J214+J251</f>
        <v>1227121.0699999998</v>
      </c>
      <c r="K194" s="67">
        <f>+K195+K214+K251</f>
        <v>1934247.96</v>
      </c>
      <c r="L194" s="189">
        <f>SUM(L195+L214+L251)</f>
        <v>1781512.73</v>
      </c>
      <c r="M194" s="90">
        <f>SUM(L194-K194)</f>
        <v>-152735.22999999998</v>
      </c>
    </row>
    <row r="195" spans="1:13" s="41" customFormat="1" ht="12.75">
      <c r="A195" s="11">
        <v>520701</v>
      </c>
      <c r="B195" s="15" t="s">
        <v>36</v>
      </c>
      <c r="C195" s="10"/>
      <c r="D195" s="10"/>
      <c r="E195" s="10"/>
      <c r="F195" s="10"/>
      <c r="G195" s="40"/>
      <c r="H195" s="70">
        <f>SUM(H196:H212)</f>
        <v>486500</v>
      </c>
      <c r="I195" s="25" t="e">
        <f>#REF!-H195</f>
        <v>#REF!</v>
      </c>
      <c r="J195" s="107">
        <f>SUM(J196:J213)</f>
        <v>360832.64</v>
      </c>
      <c r="K195" s="35">
        <f>SUM(K196:K213)</f>
        <v>344689.25000000006</v>
      </c>
      <c r="L195" s="26">
        <f>SUM(L196:L213)</f>
        <v>362839.43</v>
      </c>
      <c r="M195" s="79">
        <f>SUM(M196:M213)</f>
        <v>18150.179999999993</v>
      </c>
    </row>
    <row r="196" spans="1:13" ht="12.75">
      <c r="A196" s="8">
        <v>52070101</v>
      </c>
      <c r="B196" s="235" t="s">
        <v>281</v>
      </c>
      <c r="C196" s="208"/>
      <c r="D196" s="208"/>
      <c r="E196" s="208"/>
      <c r="F196" s="208"/>
      <c r="G196" s="209"/>
      <c r="H196" s="24">
        <v>167000</v>
      </c>
      <c r="I196" s="28" t="e">
        <f>#REF!-H196</f>
        <v>#REF!</v>
      </c>
      <c r="J196" s="89">
        <v>147671.27</v>
      </c>
      <c r="K196" s="89">
        <v>117479.63</v>
      </c>
      <c r="L196" s="78">
        <v>130075.42</v>
      </c>
      <c r="M196" s="155">
        <f>SUM(L196-K196)</f>
        <v>12595.789999999994</v>
      </c>
    </row>
    <row r="197" spans="1:13" ht="12.75">
      <c r="A197" s="8">
        <v>52070102</v>
      </c>
      <c r="B197" s="12" t="s">
        <v>37</v>
      </c>
      <c r="C197" s="4"/>
      <c r="D197" s="4"/>
      <c r="E197" s="4"/>
      <c r="F197" s="4"/>
      <c r="G197" s="18"/>
      <c r="H197" s="34">
        <v>1500</v>
      </c>
      <c r="I197" s="28" t="e">
        <f>#REF!-H197</f>
        <v>#REF!</v>
      </c>
      <c r="J197" s="78">
        <v>48.96</v>
      </c>
      <c r="K197" s="78">
        <v>0</v>
      </c>
      <c r="L197" s="89">
        <v>295.45</v>
      </c>
      <c r="M197" s="155">
        <f>SUM(L197)</f>
        <v>295.45</v>
      </c>
    </row>
    <row r="198" spans="1:13" ht="12.75">
      <c r="A198" s="8">
        <v>52070103</v>
      </c>
      <c r="B198" s="12" t="s">
        <v>38</v>
      </c>
      <c r="C198" s="4"/>
      <c r="D198" s="4"/>
      <c r="E198" s="4"/>
      <c r="F198" s="4"/>
      <c r="G198" s="18"/>
      <c r="H198" s="24">
        <v>80000</v>
      </c>
      <c r="I198" s="28" t="e">
        <f>#REF!-H198</f>
        <v>#REF!</v>
      </c>
      <c r="J198" s="89">
        <v>50787.48</v>
      </c>
      <c r="K198" s="89">
        <v>42031.6</v>
      </c>
      <c r="L198" s="105">
        <v>46611.85</v>
      </c>
      <c r="M198" s="155">
        <f>SUM(L198-K198)</f>
        <v>4580.25</v>
      </c>
    </row>
    <row r="199" spans="1:13" ht="12.75">
      <c r="A199" s="8">
        <v>52070104</v>
      </c>
      <c r="B199" s="12" t="s">
        <v>39</v>
      </c>
      <c r="C199" s="4"/>
      <c r="D199" s="4"/>
      <c r="E199" s="4"/>
      <c r="F199" s="4"/>
      <c r="G199" s="18"/>
      <c r="H199" s="34">
        <v>60000</v>
      </c>
      <c r="I199" s="28" t="e">
        <f>#REF!-H199</f>
        <v>#REF!</v>
      </c>
      <c r="J199" s="78">
        <v>53090.42</v>
      </c>
      <c r="K199" s="78">
        <v>47229.25</v>
      </c>
      <c r="L199" s="89">
        <v>39971.43</v>
      </c>
      <c r="M199" s="155">
        <f>SUM(L199-K199)</f>
        <v>-7257.82</v>
      </c>
    </row>
    <row r="200" spans="1:13" ht="12.75">
      <c r="A200" s="8">
        <v>52070105</v>
      </c>
      <c r="B200" s="12" t="s">
        <v>40</v>
      </c>
      <c r="C200" s="4"/>
      <c r="D200" s="4"/>
      <c r="E200" s="4"/>
      <c r="F200" s="4"/>
      <c r="G200" s="18"/>
      <c r="H200" s="24">
        <v>31000</v>
      </c>
      <c r="I200" s="28" t="e">
        <f>#REF!-H200</f>
        <v>#REF!</v>
      </c>
      <c r="J200" s="89">
        <v>19678.65</v>
      </c>
      <c r="K200" s="89">
        <f>11871.56-3283.62</f>
        <v>8587.939999999999</v>
      </c>
      <c r="L200" s="89">
        <v>9404.71</v>
      </c>
      <c r="M200" s="155">
        <f>SUM(L200-K200)</f>
        <v>816.7700000000004</v>
      </c>
    </row>
    <row r="201" spans="1:13" ht="12.75">
      <c r="A201" s="8">
        <v>52070106</v>
      </c>
      <c r="B201" s="12" t="s">
        <v>41</v>
      </c>
      <c r="C201" s="4"/>
      <c r="D201" s="4"/>
      <c r="E201" s="4"/>
      <c r="F201" s="4"/>
      <c r="G201" s="18"/>
      <c r="H201" s="34">
        <v>12000</v>
      </c>
      <c r="I201" s="28" t="e">
        <f>#REF!-H201</f>
        <v>#REF!</v>
      </c>
      <c r="J201" s="78">
        <v>8805.34</v>
      </c>
      <c r="K201" s="78">
        <v>3883.95</v>
      </c>
      <c r="L201" s="105">
        <v>2536.47</v>
      </c>
      <c r="M201" s="155">
        <f>SUM(L201-K201)</f>
        <v>-1347.48</v>
      </c>
    </row>
    <row r="202" spans="1:13" ht="12.75">
      <c r="A202" s="8">
        <v>52070107</v>
      </c>
      <c r="B202" s="12" t="s">
        <v>327</v>
      </c>
      <c r="C202" s="4"/>
      <c r="D202" s="4"/>
      <c r="E202" s="4"/>
      <c r="F202" s="4"/>
      <c r="G202" s="18"/>
      <c r="H202" s="24">
        <v>8000</v>
      </c>
      <c r="I202" s="28" t="e">
        <f>#REF!-H202</f>
        <v>#REF!</v>
      </c>
      <c r="J202" s="89">
        <v>300</v>
      </c>
      <c r="K202" s="89">
        <v>0</v>
      </c>
      <c r="L202" s="164"/>
      <c r="M202" s="155"/>
    </row>
    <row r="203" spans="1:13" ht="12.75">
      <c r="A203" s="8">
        <v>52070108</v>
      </c>
      <c r="B203" s="12" t="s">
        <v>328</v>
      </c>
      <c r="C203" s="4"/>
      <c r="D203" s="4"/>
      <c r="E203" s="4"/>
      <c r="F203" s="4"/>
      <c r="G203" s="18"/>
      <c r="H203" s="34">
        <v>36000</v>
      </c>
      <c r="I203" s="28" t="e">
        <f>#REF!-H203</f>
        <v>#REF!</v>
      </c>
      <c r="J203" s="78">
        <v>12491.6</v>
      </c>
      <c r="K203" s="78">
        <v>16935</v>
      </c>
      <c r="L203" s="105">
        <v>9587.62</v>
      </c>
      <c r="M203" s="155">
        <f aca="true" t="shared" si="0" ref="M203:M208">SUM(L203-K203)</f>
        <v>-7347.379999999999</v>
      </c>
    </row>
    <row r="204" spans="1:13" ht="12.75">
      <c r="A204" s="8">
        <v>52070109</v>
      </c>
      <c r="B204" s="12" t="s">
        <v>42</v>
      </c>
      <c r="C204" s="4"/>
      <c r="D204" s="4"/>
      <c r="E204" s="4"/>
      <c r="F204" s="4"/>
      <c r="G204" s="18"/>
      <c r="H204" s="24">
        <v>5000</v>
      </c>
      <c r="I204" s="28" t="e">
        <f>#REF!-H204</f>
        <v>#REF!</v>
      </c>
      <c r="J204" s="89">
        <v>2061.81</v>
      </c>
      <c r="K204" s="89">
        <v>9387.71</v>
      </c>
      <c r="L204" s="89">
        <v>14086.36</v>
      </c>
      <c r="M204" s="155">
        <f t="shared" si="0"/>
        <v>4698.6500000000015</v>
      </c>
    </row>
    <row r="205" spans="1:13" ht="12.75">
      <c r="A205" s="8">
        <v>52070110</v>
      </c>
      <c r="B205" s="12" t="s">
        <v>43</v>
      </c>
      <c r="C205" s="4"/>
      <c r="D205" s="4"/>
      <c r="E205" s="4"/>
      <c r="F205" s="4"/>
      <c r="G205" s="18"/>
      <c r="H205" s="34">
        <v>23000</v>
      </c>
      <c r="I205" s="28" t="e">
        <f>#REF!-H205</f>
        <v>#REF!</v>
      </c>
      <c r="J205" s="78">
        <v>21830.19</v>
      </c>
      <c r="K205" s="78">
        <v>55312.4</v>
      </c>
      <c r="L205" s="105">
        <v>64467.17</v>
      </c>
      <c r="M205" s="155">
        <f t="shared" si="0"/>
        <v>9154.769999999997</v>
      </c>
    </row>
    <row r="206" spans="1:13" ht="12.75">
      <c r="A206" s="8">
        <v>52070111</v>
      </c>
      <c r="B206" s="75" t="s">
        <v>306</v>
      </c>
      <c r="C206" s="4"/>
      <c r="D206" s="4"/>
      <c r="E206" s="4"/>
      <c r="F206" s="4"/>
      <c r="G206" s="18"/>
      <c r="H206" s="34"/>
      <c r="I206" s="28"/>
      <c r="J206" s="89">
        <v>4016.1</v>
      </c>
      <c r="K206" s="89">
        <v>11165.83</v>
      </c>
      <c r="L206" s="89">
        <v>10053.92</v>
      </c>
      <c r="M206" s="155">
        <f t="shared" si="0"/>
        <v>-1111.9099999999999</v>
      </c>
    </row>
    <row r="207" spans="1:13" ht="12.75">
      <c r="A207" s="49">
        <v>52070112</v>
      </c>
      <c r="B207" s="75" t="s">
        <v>307</v>
      </c>
      <c r="C207" s="50"/>
      <c r="D207" s="50"/>
      <c r="E207" s="50"/>
      <c r="F207" s="50"/>
      <c r="G207" s="51"/>
      <c r="H207" s="78"/>
      <c r="I207" s="53"/>
      <c r="J207" s="89">
        <v>5918.31</v>
      </c>
      <c r="K207" s="89">
        <v>5096</v>
      </c>
      <c r="L207" s="105">
        <v>4387.03</v>
      </c>
      <c r="M207" s="155">
        <f t="shared" si="0"/>
        <v>-708.9700000000003</v>
      </c>
    </row>
    <row r="208" spans="1:13" ht="12.75">
      <c r="A208" s="8">
        <v>52070113</v>
      </c>
      <c r="B208" s="12" t="s">
        <v>44</v>
      </c>
      <c r="C208" s="4"/>
      <c r="D208" s="4"/>
      <c r="E208" s="4"/>
      <c r="F208" s="4"/>
      <c r="G208" s="18"/>
      <c r="H208" s="34">
        <v>36000</v>
      </c>
      <c r="I208" s="28" t="e">
        <f>#REF!-H208</f>
        <v>#REF!</v>
      </c>
      <c r="J208" s="78">
        <v>26940.28</v>
      </c>
      <c r="K208" s="78">
        <v>22720</v>
      </c>
      <c r="L208" s="89">
        <v>25930.8</v>
      </c>
      <c r="M208" s="155">
        <f t="shared" si="0"/>
        <v>3210.7999999999993</v>
      </c>
    </row>
    <row r="209" spans="1:13" ht="12.75">
      <c r="A209" s="8">
        <v>52070114</v>
      </c>
      <c r="B209" s="75" t="s">
        <v>343</v>
      </c>
      <c r="C209" s="4"/>
      <c r="D209" s="4"/>
      <c r="E209" s="4"/>
      <c r="F209" s="4"/>
      <c r="G209" s="18"/>
      <c r="H209" s="24">
        <v>27000</v>
      </c>
      <c r="I209" s="28" t="e">
        <f>#REF!-H209</f>
        <v>#REF!</v>
      </c>
      <c r="J209" s="89">
        <v>0</v>
      </c>
      <c r="K209" s="89">
        <v>0</v>
      </c>
      <c r="M209" s="155"/>
    </row>
    <row r="210" spans="1:13" ht="12.75">
      <c r="A210" s="8">
        <v>52070115</v>
      </c>
      <c r="B210" s="12" t="s">
        <v>329</v>
      </c>
      <c r="C210" s="4"/>
      <c r="D210" s="4"/>
      <c r="E210" s="4"/>
      <c r="F210" s="4"/>
      <c r="G210" s="18"/>
      <c r="H210" s="73">
        <v>0</v>
      </c>
      <c r="I210" s="28" t="e">
        <f>#REF!-H210</f>
        <v>#REF!</v>
      </c>
      <c r="J210" s="108">
        <v>0</v>
      </c>
      <c r="K210" s="108">
        <v>0</v>
      </c>
      <c r="L210" s="164"/>
      <c r="M210" s="155"/>
    </row>
    <row r="211" spans="1:13" ht="12.75">
      <c r="A211" s="8">
        <v>52070116</v>
      </c>
      <c r="B211" s="12" t="s">
        <v>330</v>
      </c>
      <c r="C211" s="4"/>
      <c r="D211" s="4"/>
      <c r="E211" s="4"/>
      <c r="F211" s="4"/>
      <c r="G211" s="18"/>
      <c r="H211" s="74">
        <v>0</v>
      </c>
      <c r="I211" s="28" t="e">
        <f>#REF!-H211</f>
        <v>#REF!</v>
      </c>
      <c r="J211" s="109">
        <v>0</v>
      </c>
      <c r="K211" s="109">
        <v>0</v>
      </c>
      <c r="L211" s="164"/>
      <c r="M211" s="155"/>
    </row>
    <row r="212" spans="1:13" ht="12.75">
      <c r="A212" s="8">
        <v>52070117</v>
      </c>
      <c r="B212" s="12" t="s">
        <v>331</v>
      </c>
      <c r="C212" s="4"/>
      <c r="D212" s="4"/>
      <c r="E212" s="4"/>
      <c r="F212" s="4"/>
      <c r="G212" s="18"/>
      <c r="H212" s="73">
        <v>0</v>
      </c>
      <c r="I212" s="28" t="e">
        <f>#REF!-H212</f>
        <v>#REF!</v>
      </c>
      <c r="J212" s="125">
        <v>0</v>
      </c>
      <c r="K212" s="125">
        <v>0</v>
      </c>
      <c r="M212" s="155"/>
    </row>
    <row r="213" spans="1:13" ht="12.75">
      <c r="A213" s="49">
        <v>52070118</v>
      </c>
      <c r="B213" s="75" t="s">
        <v>308</v>
      </c>
      <c r="C213" s="50"/>
      <c r="D213" s="50"/>
      <c r="E213" s="50"/>
      <c r="F213" s="50"/>
      <c r="G213" s="51"/>
      <c r="H213" s="108"/>
      <c r="I213" s="53"/>
      <c r="J213" s="89">
        <v>7192.23</v>
      </c>
      <c r="K213" s="89">
        <v>4859.94</v>
      </c>
      <c r="L213" s="89">
        <v>5431.2</v>
      </c>
      <c r="M213" s="155">
        <f>SUM(L213-K213)</f>
        <v>571.2600000000002</v>
      </c>
    </row>
    <row r="214" spans="1:13" s="41" customFormat="1" ht="12.75">
      <c r="A214" s="11">
        <v>520702</v>
      </c>
      <c r="B214" s="15" t="s">
        <v>45</v>
      </c>
      <c r="C214" s="10"/>
      <c r="D214" s="10"/>
      <c r="E214" s="10"/>
      <c r="F214" s="10"/>
      <c r="G214" s="40"/>
      <c r="H214" s="26">
        <f>+H215+H228+H236</f>
        <v>2856000</v>
      </c>
      <c r="I214" s="25" t="e">
        <f>#REF!-H214</f>
        <v>#REF!</v>
      </c>
      <c r="J214" s="35">
        <f>J215+J228+J236</f>
        <v>860834.78</v>
      </c>
      <c r="K214" s="35">
        <f>+K215+K228+K236</f>
        <v>1565075.51</v>
      </c>
      <c r="L214" s="35">
        <f>SUM(L215+L228)</f>
        <v>1381545.3</v>
      </c>
      <c r="M214" s="53">
        <f>SUM(M215+M228)</f>
        <v>-183530.20999999996</v>
      </c>
    </row>
    <row r="215" spans="1:13" ht="12.75">
      <c r="A215" s="8">
        <v>52070201</v>
      </c>
      <c r="B215" s="12" t="s">
        <v>46</v>
      </c>
      <c r="C215" s="4"/>
      <c r="D215" s="4"/>
      <c r="E215" s="4"/>
      <c r="F215" s="4"/>
      <c r="G215" s="18"/>
      <c r="H215" s="37">
        <f>SUM(H216:H227)</f>
        <v>261000</v>
      </c>
      <c r="I215" s="28" t="e">
        <f>#REF!-H215</f>
        <v>#REF!</v>
      </c>
      <c r="J215" s="88">
        <f>SUM(J216:J227)</f>
        <v>144291.23</v>
      </c>
      <c r="K215" s="35">
        <f>SUM(K216:K227)</f>
        <v>607747.58</v>
      </c>
      <c r="L215" s="194">
        <f>SUM(L216+L217+L219+L220+L222+L225+L227)</f>
        <v>539342.95</v>
      </c>
      <c r="M215" s="53">
        <f>SUM(M216+M217+M219+M220+M222+M225+M227)</f>
        <v>-68404.62999999999</v>
      </c>
    </row>
    <row r="216" spans="1:13" s="54" customFormat="1" ht="12.75">
      <c r="A216" s="49">
        <v>520720101</v>
      </c>
      <c r="B216" s="12" t="s">
        <v>47</v>
      </c>
      <c r="C216" s="50"/>
      <c r="D216" s="50"/>
      <c r="E216" s="50"/>
      <c r="F216" s="50"/>
      <c r="G216" s="51"/>
      <c r="H216" s="89">
        <v>100000</v>
      </c>
      <c r="I216" s="53" t="e">
        <f>#REF!-H216</f>
        <v>#REF!</v>
      </c>
      <c r="J216" s="89">
        <v>51414.47</v>
      </c>
      <c r="K216" s="89">
        <v>85455</v>
      </c>
      <c r="L216" s="89">
        <v>87188.25</v>
      </c>
      <c r="M216" s="53">
        <f>SUM(L216-K216)</f>
        <v>1733.25</v>
      </c>
    </row>
    <row r="217" spans="1:13" ht="12.75">
      <c r="A217" s="8">
        <v>5207020102</v>
      </c>
      <c r="B217" s="12" t="s">
        <v>169</v>
      </c>
      <c r="C217" s="4"/>
      <c r="D217" s="4"/>
      <c r="E217" s="4"/>
      <c r="F217" s="4"/>
      <c r="G217" s="18"/>
      <c r="H217" s="24">
        <v>22000</v>
      </c>
      <c r="I217" s="28" t="e">
        <f>#REF!-H217</f>
        <v>#REF!</v>
      </c>
      <c r="J217" s="89">
        <v>16570.5</v>
      </c>
      <c r="K217" s="89">
        <v>7982.76</v>
      </c>
      <c r="L217" s="105">
        <v>12474.09</v>
      </c>
      <c r="M217" s="53">
        <f>SUM(L217-K217)</f>
        <v>4491.33</v>
      </c>
    </row>
    <row r="218" spans="1:13" ht="12.75">
      <c r="A218" s="8">
        <v>5207020103</v>
      </c>
      <c r="B218" s="12" t="s">
        <v>170</v>
      </c>
      <c r="C218" s="4"/>
      <c r="D218" s="4"/>
      <c r="E218" s="4"/>
      <c r="F218" s="4"/>
      <c r="G218" s="18"/>
      <c r="H218" s="24">
        <v>0</v>
      </c>
      <c r="I218" s="28" t="e">
        <f>#REF!-H218</f>
        <v>#REF!</v>
      </c>
      <c r="J218" s="89">
        <v>0</v>
      </c>
      <c r="K218" s="89">
        <v>0</v>
      </c>
      <c r="L218" s="164"/>
      <c r="M218" s="53"/>
    </row>
    <row r="219" spans="1:13" ht="12.75">
      <c r="A219" s="8">
        <v>5207020104</v>
      </c>
      <c r="B219" s="12" t="s">
        <v>48</v>
      </c>
      <c r="C219" s="4"/>
      <c r="D219" s="4"/>
      <c r="E219" s="4"/>
      <c r="F219" s="4"/>
      <c r="G219" s="18"/>
      <c r="H219" s="34">
        <v>30000</v>
      </c>
      <c r="I219" s="28" t="e">
        <f>#REF!-H219</f>
        <v>#REF!</v>
      </c>
      <c r="J219" s="78">
        <v>4063.2</v>
      </c>
      <c r="K219" s="78">
        <v>35538.5</v>
      </c>
      <c r="L219" s="105">
        <v>79089.85</v>
      </c>
      <c r="M219" s="53">
        <f>SUM(L219-K219)</f>
        <v>43551.350000000006</v>
      </c>
    </row>
    <row r="220" spans="1:13" ht="12.75">
      <c r="A220" s="8">
        <v>5207020105</v>
      </c>
      <c r="B220" s="12" t="s">
        <v>49</v>
      </c>
      <c r="C220" s="4"/>
      <c r="D220" s="4"/>
      <c r="E220" s="4"/>
      <c r="F220" s="4"/>
      <c r="G220" s="18"/>
      <c r="H220" s="24">
        <v>30000</v>
      </c>
      <c r="I220" s="28" t="e">
        <f>#REF!-H220</f>
        <v>#REF!</v>
      </c>
      <c r="J220" s="89">
        <v>55669.53</v>
      </c>
      <c r="K220" s="89">
        <v>153076.02</v>
      </c>
      <c r="L220" s="89">
        <v>224146.4</v>
      </c>
      <c r="M220" s="53">
        <f>SUM(L220-K220)</f>
        <v>71070.38</v>
      </c>
    </row>
    <row r="221" spans="1:13" ht="12.75">
      <c r="A221" s="49">
        <v>5207020106</v>
      </c>
      <c r="B221" s="12" t="s">
        <v>171</v>
      </c>
      <c r="C221" s="50"/>
      <c r="D221" s="50"/>
      <c r="E221" s="50"/>
      <c r="F221" s="50"/>
      <c r="G221" s="51"/>
      <c r="H221" s="78">
        <v>25000</v>
      </c>
      <c r="I221" s="53" t="e">
        <f>#REF!-H221</f>
        <v>#REF!</v>
      </c>
      <c r="J221" s="78">
        <v>377.4</v>
      </c>
      <c r="K221" s="78">
        <v>0</v>
      </c>
      <c r="M221" s="53"/>
    </row>
    <row r="222" spans="1:13" ht="12.75">
      <c r="A222" s="8">
        <v>5207020107</v>
      </c>
      <c r="B222" s="12" t="s">
        <v>50</v>
      </c>
      <c r="C222" s="4"/>
      <c r="D222" s="4"/>
      <c r="E222" s="4"/>
      <c r="F222" s="4"/>
      <c r="G222" s="18"/>
      <c r="H222" s="24">
        <v>20000</v>
      </c>
      <c r="I222" s="28" t="e">
        <f>#REF!-H222</f>
        <v>#REF!</v>
      </c>
      <c r="J222" s="89">
        <v>5850.96</v>
      </c>
      <c r="K222" s="89">
        <v>4621.68</v>
      </c>
      <c r="L222" s="89">
        <v>8319.63</v>
      </c>
      <c r="M222" s="53">
        <f>SUM(L222-K222)</f>
        <v>3697.949999999999</v>
      </c>
    </row>
    <row r="223" spans="1:13" ht="12.75">
      <c r="A223" s="8">
        <v>5207020108</v>
      </c>
      <c r="B223" s="12" t="s">
        <v>172</v>
      </c>
      <c r="C223" s="4"/>
      <c r="D223" s="4"/>
      <c r="E223" s="4"/>
      <c r="F223" s="4"/>
      <c r="G223" s="18"/>
      <c r="H223" s="36">
        <v>0</v>
      </c>
      <c r="I223" s="28" t="e">
        <f>#REF!-H223</f>
        <v>#REF!</v>
      </c>
      <c r="J223" s="106">
        <v>0</v>
      </c>
      <c r="K223" s="106">
        <v>0</v>
      </c>
      <c r="M223" s="53"/>
    </row>
    <row r="224" spans="1:13" ht="12.75">
      <c r="A224" s="8">
        <v>5207020109</v>
      </c>
      <c r="B224" s="12" t="s">
        <v>51</v>
      </c>
      <c r="C224" s="4"/>
      <c r="D224" s="4"/>
      <c r="E224" s="4"/>
      <c r="F224" s="4"/>
      <c r="G224" s="18"/>
      <c r="H224" s="38">
        <v>4000</v>
      </c>
      <c r="I224" s="28" t="e">
        <f>#REF!-H224</f>
        <v>#REF!</v>
      </c>
      <c r="J224" s="110">
        <v>0</v>
      </c>
      <c r="K224" s="110">
        <v>0</v>
      </c>
      <c r="L224" s="164"/>
      <c r="M224" s="53"/>
    </row>
    <row r="225" spans="1:13" ht="12.75">
      <c r="A225" s="8">
        <v>5207020110</v>
      </c>
      <c r="B225" s="12" t="s">
        <v>173</v>
      </c>
      <c r="C225" s="4"/>
      <c r="D225" s="4"/>
      <c r="E225" s="4"/>
      <c r="F225" s="4"/>
      <c r="G225" s="18"/>
      <c r="H225" s="24">
        <v>15000</v>
      </c>
      <c r="I225" s="28" t="e">
        <f>#REF!-H225</f>
        <v>#REF!</v>
      </c>
      <c r="J225" s="89">
        <v>2790</v>
      </c>
      <c r="K225" s="89">
        <v>0</v>
      </c>
      <c r="L225" s="105">
        <v>2990.2</v>
      </c>
      <c r="M225" s="53">
        <f>SUM(L225)</f>
        <v>2990.2</v>
      </c>
    </row>
    <row r="226" spans="1:13" ht="12.75">
      <c r="A226" s="8">
        <v>5207020111</v>
      </c>
      <c r="B226" s="12" t="s">
        <v>272</v>
      </c>
      <c r="C226" s="4"/>
      <c r="D226" s="4"/>
      <c r="E226" s="4"/>
      <c r="F226" s="4"/>
      <c r="G226" s="18"/>
      <c r="H226" s="24">
        <v>15000</v>
      </c>
      <c r="I226" s="28" t="e">
        <f>#REF!-H226</f>
        <v>#REF!</v>
      </c>
      <c r="J226" s="89">
        <v>300</v>
      </c>
      <c r="K226" s="89">
        <v>0</v>
      </c>
      <c r="L226" s="164"/>
      <c r="M226" s="53"/>
    </row>
    <row r="227" spans="1:13" ht="12.75">
      <c r="A227" s="8">
        <v>5207020112</v>
      </c>
      <c r="B227" s="75" t="s">
        <v>289</v>
      </c>
      <c r="C227" s="4"/>
      <c r="D227" s="4"/>
      <c r="E227" s="4"/>
      <c r="F227" s="4"/>
      <c r="G227" s="18"/>
      <c r="H227" s="24">
        <v>0</v>
      </c>
      <c r="I227" s="28" t="e">
        <f>#REF!-H227</f>
        <v>#REF!</v>
      </c>
      <c r="J227" s="89">
        <v>7255.17</v>
      </c>
      <c r="K227" s="89">
        <v>321073.62</v>
      </c>
      <c r="L227" s="105">
        <v>125134.53</v>
      </c>
      <c r="M227" s="53">
        <f>SUM(L227-K227)</f>
        <v>-195939.09</v>
      </c>
    </row>
    <row r="228" spans="1:13" ht="12.75">
      <c r="A228" s="49">
        <v>52070202</v>
      </c>
      <c r="B228" s="12" t="s">
        <v>52</v>
      </c>
      <c r="C228" s="50"/>
      <c r="D228" s="50"/>
      <c r="E228" s="50"/>
      <c r="F228" s="50"/>
      <c r="G228" s="51"/>
      <c r="H228" s="118">
        <f>SUM(H229:H234)</f>
        <v>1065000</v>
      </c>
      <c r="I228" s="117" t="e">
        <f>#REF!-H228</f>
        <v>#REF!</v>
      </c>
      <c r="J228" s="89">
        <f>SUM(J229:J234)</f>
        <v>716543.55</v>
      </c>
      <c r="K228" s="35">
        <f>SUM(K229:K235)</f>
        <v>957327.93</v>
      </c>
      <c r="L228" s="35">
        <f>SUM(L230+L233+L235)</f>
        <v>842202.3500000001</v>
      </c>
      <c r="M228" s="53">
        <f>SUM(M230+M233+M235)</f>
        <v>-115125.57999999997</v>
      </c>
    </row>
    <row r="229" spans="1:13" ht="12.75">
      <c r="A229" s="8">
        <v>5207020201</v>
      </c>
      <c r="B229" s="12" t="s">
        <v>174</v>
      </c>
      <c r="C229" s="4"/>
      <c r="D229" s="4"/>
      <c r="E229" s="4"/>
      <c r="F229" s="4"/>
      <c r="G229" s="18"/>
      <c r="H229" s="34">
        <v>50000</v>
      </c>
      <c r="I229" s="28" t="e">
        <f>#REF!-H229</f>
        <v>#REF!</v>
      </c>
      <c r="J229" s="78">
        <v>25773.53</v>
      </c>
      <c r="K229" s="78">
        <v>0</v>
      </c>
      <c r="M229" s="53"/>
    </row>
    <row r="230" spans="1:13" ht="12.75">
      <c r="A230" s="8">
        <v>5207020202</v>
      </c>
      <c r="B230" s="12" t="s">
        <v>53</v>
      </c>
      <c r="C230" s="4"/>
      <c r="D230" s="4"/>
      <c r="E230" s="4"/>
      <c r="F230" s="4"/>
      <c r="G230" s="18"/>
      <c r="H230" s="24">
        <v>925000</v>
      </c>
      <c r="I230" s="28" t="e">
        <f>#REF!-H230</f>
        <v>#REF!</v>
      </c>
      <c r="J230" s="89">
        <v>616546.76</v>
      </c>
      <c r="K230" s="89">
        <v>852119.39</v>
      </c>
      <c r="L230" s="89">
        <v>676297.79</v>
      </c>
      <c r="M230" s="53">
        <f>SUM(L230-K230)</f>
        <v>-175821.59999999998</v>
      </c>
    </row>
    <row r="231" spans="1:13" ht="12.75">
      <c r="A231" s="8">
        <v>5207020203</v>
      </c>
      <c r="B231" s="12" t="s">
        <v>175</v>
      </c>
      <c r="C231" s="4"/>
      <c r="D231" s="4"/>
      <c r="E231" s="4"/>
      <c r="F231" s="4"/>
      <c r="G231" s="18"/>
      <c r="H231" s="34">
        <v>15000</v>
      </c>
      <c r="I231" s="28" t="e">
        <f>#REF!-H231</f>
        <v>#REF!</v>
      </c>
      <c r="J231" s="78">
        <v>0</v>
      </c>
      <c r="K231" s="78">
        <v>0</v>
      </c>
      <c r="M231" s="53"/>
    </row>
    <row r="232" spans="1:13" ht="12.75">
      <c r="A232" s="8">
        <v>5207020204</v>
      </c>
      <c r="B232" s="12" t="s">
        <v>176</v>
      </c>
      <c r="C232" s="4"/>
      <c r="D232" s="4"/>
      <c r="E232" s="4"/>
      <c r="F232" s="4"/>
      <c r="G232" s="18"/>
      <c r="H232" s="24">
        <v>10000</v>
      </c>
      <c r="I232" s="28" t="e">
        <f>#REF!-H232</f>
        <v>#REF!</v>
      </c>
      <c r="J232" s="89">
        <v>0</v>
      </c>
      <c r="K232" s="89">
        <v>0</v>
      </c>
      <c r="L232" s="164"/>
      <c r="M232" s="53"/>
    </row>
    <row r="233" spans="1:13" ht="12.75">
      <c r="A233" s="49">
        <v>5207020205</v>
      </c>
      <c r="B233" s="12" t="s">
        <v>177</v>
      </c>
      <c r="C233" s="50"/>
      <c r="D233" s="50"/>
      <c r="E233" s="50"/>
      <c r="F233" s="50"/>
      <c r="G233" s="51"/>
      <c r="H233" s="24">
        <v>65000</v>
      </c>
      <c r="I233" s="28" t="e">
        <f>#REF!-H233</f>
        <v>#REF!</v>
      </c>
      <c r="J233" s="89">
        <v>74223.26</v>
      </c>
      <c r="K233" s="89">
        <v>69404.54</v>
      </c>
      <c r="L233" s="105">
        <v>123199.53</v>
      </c>
      <c r="M233" s="53">
        <f>SUM(L233-K233)</f>
        <v>53794.990000000005</v>
      </c>
    </row>
    <row r="234" spans="1:13" ht="12.75">
      <c r="A234" s="8">
        <v>5207020206</v>
      </c>
      <c r="B234" s="12" t="s">
        <v>259</v>
      </c>
      <c r="C234" s="4"/>
      <c r="D234" s="4"/>
      <c r="E234" s="4"/>
      <c r="F234" s="4"/>
      <c r="G234" s="18"/>
      <c r="H234" s="24">
        <v>0</v>
      </c>
      <c r="I234" s="28" t="e">
        <f>#REF!-H234</f>
        <v>#REF!</v>
      </c>
      <c r="J234" s="89">
        <v>0</v>
      </c>
      <c r="K234" s="89">
        <v>0</v>
      </c>
      <c r="M234" s="53"/>
    </row>
    <row r="235" spans="1:13" ht="12.75">
      <c r="A235" s="8">
        <v>5207020207</v>
      </c>
      <c r="B235" s="12" t="s">
        <v>335</v>
      </c>
      <c r="C235" s="4"/>
      <c r="D235" s="4"/>
      <c r="E235" s="4"/>
      <c r="F235" s="4"/>
      <c r="G235" s="18"/>
      <c r="H235" s="34"/>
      <c r="I235" s="28"/>
      <c r="J235" s="78"/>
      <c r="K235" s="89">
        <v>35804</v>
      </c>
      <c r="L235" s="89">
        <v>42705.03</v>
      </c>
      <c r="M235" s="53">
        <f>SUM(L235-K235)</f>
        <v>6901.029999999999</v>
      </c>
    </row>
    <row r="236" spans="1:13" ht="12.75">
      <c r="A236" s="8">
        <v>52070203</v>
      </c>
      <c r="B236" s="12" t="s">
        <v>54</v>
      </c>
      <c r="C236" s="4"/>
      <c r="D236" s="4"/>
      <c r="E236" s="4"/>
      <c r="F236" s="4"/>
      <c r="G236" s="18"/>
      <c r="H236" s="34">
        <f>SUM(H237:H250)</f>
        <v>1530000</v>
      </c>
      <c r="I236" s="53">
        <v>0</v>
      </c>
      <c r="J236" s="78">
        <f>SUM(J237:J250)</f>
        <v>0</v>
      </c>
      <c r="K236" s="78">
        <f>SUM(K237:K250)</f>
        <v>0</v>
      </c>
      <c r="M236" s="53"/>
    </row>
    <row r="237" spans="1:13" ht="12.75">
      <c r="A237" s="8">
        <v>5207020301</v>
      </c>
      <c r="B237" s="12" t="s">
        <v>55</v>
      </c>
      <c r="C237" s="4"/>
      <c r="D237" s="4"/>
      <c r="E237" s="4"/>
      <c r="F237" s="4"/>
      <c r="G237" s="18"/>
      <c r="H237" s="24">
        <v>230000</v>
      </c>
      <c r="I237" s="28" t="e">
        <f>#REF!-H237</f>
        <v>#REF!</v>
      </c>
      <c r="J237" s="89">
        <v>0</v>
      </c>
      <c r="K237" s="89">
        <v>0</v>
      </c>
      <c r="L237" s="164"/>
      <c r="M237" s="53"/>
    </row>
    <row r="238" spans="1:13" ht="12.75">
      <c r="A238" s="8">
        <v>5207020302</v>
      </c>
      <c r="B238" s="12" t="s">
        <v>56</v>
      </c>
      <c r="C238" s="4"/>
      <c r="D238" s="4"/>
      <c r="E238" s="4"/>
      <c r="F238" s="4"/>
      <c r="G238" s="18"/>
      <c r="H238" s="34">
        <v>140000</v>
      </c>
      <c r="I238" s="28" t="e">
        <f>#REF!-H238</f>
        <v>#REF!</v>
      </c>
      <c r="J238" s="78">
        <v>0</v>
      </c>
      <c r="K238" s="78">
        <v>0</v>
      </c>
      <c r="M238" s="53"/>
    </row>
    <row r="239" spans="1:13" ht="12.75">
      <c r="A239" s="8">
        <v>5207020303</v>
      </c>
      <c r="B239" s="12" t="s">
        <v>178</v>
      </c>
      <c r="C239" s="4"/>
      <c r="D239" s="4"/>
      <c r="E239" s="4"/>
      <c r="F239" s="4"/>
      <c r="G239" s="18"/>
      <c r="H239" s="24">
        <v>0</v>
      </c>
      <c r="I239" s="28" t="e">
        <f>#REF!-H239</f>
        <v>#REF!</v>
      </c>
      <c r="J239" s="89">
        <v>0</v>
      </c>
      <c r="K239" s="89">
        <v>0</v>
      </c>
      <c r="L239" s="164"/>
      <c r="M239" s="53"/>
    </row>
    <row r="240" spans="1:13" ht="12.75">
      <c r="A240" s="8">
        <v>5207020304</v>
      </c>
      <c r="B240" s="12" t="s">
        <v>179</v>
      </c>
      <c r="C240" s="4"/>
      <c r="D240" s="4"/>
      <c r="E240" s="4"/>
      <c r="F240" s="4"/>
      <c r="G240" s="18"/>
      <c r="H240" s="34">
        <v>100000</v>
      </c>
      <c r="I240" s="28" t="e">
        <f>#REF!-H240</f>
        <v>#REF!</v>
      </c>
      <c r="J240" s="78">
        <v>0</v>
      </c>
      <c r="K240" s="78">
        <v>0</v>
      </c>
      <c r="M240" s="53"/>
    </row>
    <row r="241" spans="1:13" ht="12.75">
      <c r="A241" s="8">
        <v>5207020305</v>
      </c>
      <c r="B241" s="12" t="s">
        <v>180</v>
      </c>
      <c r="C241" s="4"/>
      <c r="D241" s="4"/>
      <c r="E241" s="4"/>
      <c r="F241" s="4"/>
      <c r="G241" s="18"/>
      <c r="H241" s="24">
        <v>40000</v>
      </c>
      <c r="I241" s="28" t="e">
        <f>#REF!-H241</f>
        <v>#REF!</v>
      </c>
      <c r="J241" s="89">
        <v>0</v>
      </c>
      <c r="K241" s="89">
        <v>0</v>
      </c>
      <c r="L241" s="164"/>
      <c r="M241" s="53"/>
    </row>
    <row r="242" spans="1:13" ht="12.75">
      <c r="A242" s="8">
        <v>5207020306</v>
      </c>
      <c r="B242" s="12" t="s">
        <v>181</v>
      </c>
      <c r="C242" s="4"/>
      <c r="D242" s="4"/>
      <c r="E242" s="4"/>
      <c r="F242" s="4"/>
      <c r="G242" s="18"/>
      <c r="H242" s="34">
        <v>0</v>
      </c>
      <c r="I242" s="28" t="e">
        <f>#REF!-H242</f>
        <v>#REF!</v>
      </c>
      <c r="J242" s="78">
        <v>0</v>
      </c>
      <c r="K242" s="78">
        <v>0</v>
      </c>
      <c r="M242" s="53"/>
    </row>
    <row r="243" spans="1:13" ht="12.75">
      <c r="A243" s="8">
        <v>5207020307</v>
      </c>
      <c r="B243" s="12" t="s">
        <v>182</v>
      </c>
      <c r="C243" s="4"/>
      <c r="D243" s="4"/>
      <c r="E243" s="4"/>
      <c r="F243" s="4"/>
      <c r="G243" s="18"/>
      <c r="H243" s="24">
        <v>0</v>
      </c>
      <c r="I243" s="28" t="e">
        <f>#REF!-H243</f>
        <v>#REF!</v>
      </c>
      <c r="J243" s="89">
        <v>0</v>
      </c>
      <c r="K243" s="89">
        <v>0</v>
      </c>
      <c r="L243" s="164"/>
      <c r="M243" s="53"/>
    </row>
    <row r="244" spans="1:13" ht="12.75">
      <c r="A244" s="8">
        <v>5207020308</v>
      </c>
      <c r="B244" s="12" t="s">
        <v>57</v>
      </c>
      <c r="C244" s="4"/>
      <c r="D244" s="4"/>
      <c r="E244" s="4"/>
      <c r="F244" s="4"/>
      <c r="G244" s="18"/>
      <c r="H244" s="34">
        <v>700000</v>
      </c>
      <c r="I244" s="28" t="e">
        <f>#REF!-H244</f>
        <v>#REF!</v>
      </c>
      <c r="J244" s="78">
        <v>0</v>
      </c>
      <c r="K244" s="78">
        <v>0</v>
      </c>
      <c r="M244" s="53"/>
    </row>
    <row r="245" spans="1:13" ht="12.75">
      <c r="A245" s="8">
        <v>5207020309</v>
      </c>
      <c r="B245" s="12" t="s">
        <v>183</v>
      </c>
      <c r="C245" s="4"/>
      <c r="D245" s="4"/>
      <c r="E245" s="4"/>
      <c r="F245" s="4"/>
      <c r="G245" s="18"/>
      <c r="H245" s="24">
        <v>80000</v>
      </c>
      <c r="I245" s="28" t="e">
        <f>#REF!-H245</f>
        <v>#REF!</v>
      </c>
      <c r="J245" s="89">
        <v>0</v>
      </c>
      <c r="K245" s="89">
        <v>0</v>
      </c>
      <c r="L245" s="164"/>
      <c r="M245" s="53"/>
    </row>
    <row r="246" spans="1:13" ht="12.75">
      <c r="A246" s="8">
        <v>5207020310</v>
      </c>
      <c r="B246" s="12" t="s">
        <v>58</v>
      </c>
      <c r="C246" s="4"/>
      <c r="D246" s="4"/>
      <c r="E246" s="4"/>
      <c r="F246" s="4"/>
      <c r="G246" s="18"/>
      <c r="H246" s="34">
        <v>140000</v>
      </c>
      <c r="I246" s="28" t="e">
        <f>#REF!-H246</f>
        <v>#REF!</v>
      </c>
      <c r="J246" s="78">
        <v>0</v>
      </c>
      <c r="K246" s="78">
        <v>0</v>
      </c>
      <c r="M246" s="53"/>
    </row>
    <row r="247" spans="1:13" ht="12.75">
      <c r="A247" s="8">
        <v>5207020311</v>
      </c>
      <c r="B247" s="12" t="s">
        <v>184</v>
      </c>
      <c r="C247" s="4"/>
      <c r="D247" s="4"/>
      <c r="E247" s="4"/>
      <c r="F247" s="4"/>
      <c r="G247" s="18"/>
      <c r="H247" s="24">
        <v>0</v>
      </c>
      <c r="I247" s="28" t="e">
        <f>#REF!-H247</f>
        <v>#REF!</v>
      </c>
      <c r="J247" s="89">
        <v>0</v>
      </c>
      <c r="K247" s="89">
        <v>0</v>
      </c>
      <c r="L247" s="164"/>
      <c r="M247" s="53"/>
    </row>
    <row r="248" spans="1:13" ht="12.75">
      <c r="A248" s="8">
        <v>5207020312</v>
      </c>
      <c r="B248" s="12" t="s">
        <v>59</v>
      </c>
      <c r="C248" s="4"/>
      <c r="D248" s="4"/>
      <c r="E248" s="4"/>
      <c r="F248" s="4"/>
      <c r="G248" s="18"/>
      <c r="H248" s="34">
        <v>20000</v>
      </c>
      <c r="I248" s="28" t="e">
        <f>#REF!-H248</f>
        <v>#REF!</v>
      </c>
      <c r="J248" s="78">
        <v>0</v>
      </c>
      <c r="K248" s="78">
        <v>0</v>
      </c>
      <c r="M248" s="53"/>
    </row>
    <row r="249" spans="1:13" ht="12.75">
      <c r="A249" s="8">
        <v>5207020313</v>
      </c>
      <c r="B249" s="12" t="s">
        <v>185</v>
      </c>
      <c r="C249" s="4"/>
      <c r="D249" s="4"/>
      <c r="E249" s="4"/>
      <c r="F249" s="4"/>
      <c r="G249" s="18"/>
      <c r="H249" s="24">
        <v>0</v>
      </c>
      <c r="I249" s="28" t="e">
        <f>#REF!-H249</f>
        <v>#REF!</v>
      </c>
      <c r="J249" s="89">
        <v>0</v>
      </c>
      <c r="K249" s="89">
        <v>0</v>
      </c>
      <c r="L249" s="164"/>
      <c r="M249" s="53"/>
    </row>
    <row r="250" spans="1:13" ht="12.75">
      <c r="A250" s="8">
        <v>5207020314</v>
      </c>
      <c r="B250" s="12" t="s">
        <v>60</v>
      </c>
      <c r="C250" s="4"/>
      <c r="D250" s="4"/>
      <c r="E250" s="4"/>
      <c r="F250" s="4"/>
      <c r="G250" s="18"/>
      <c r="H250" s="34">
        <v>80000</v>
      </c>
      <c r="I250" s="28" t="e">
        <f>#REF!-H250</f>
        <v>#REF!</v>
      </c>
      <c r="J250" s="78">
        <v>0</v>
      </c>
      <c r="K250" s="78">
        <v>0</v>
      </c>
      <c r="M250" s="53"/>
    </row>
    <row r="251" spans="1:13" s="130" customFormat="1" ht="12.75">
      <c r="A251" s="128">
        <v>520703</v>
      </c>
      <c r="B251" s="14" t="s">
        <v>61</v>
      </c>
      <c r="C251" s="84"/>
      <c r="D251" s="84"/>
      <c r="E251" s="84"/>
      <c r="F251" s="84"/>
      <c r="G251" s="129"/>
      <c r="H251" s="35">
        <f>SUM(H252:H257)</f>
        <v>80000</v>
      </c>
      <c r="I251" s="79" t="e">
        <f>#REF!-H251</f>
        <v>#REF!</v>
      </c>
      <c r="J251" s="35">
        <f>SUM(J252:J257)</f>
        <v>5453.65</v>
      </c>
      <c r="K251" s="35">
        <f>SUM(K252:K257)</f>
        <v>24483.2</v>
      </c>
      <c r="L251" s="89">
        <f>SUM(L252:L257)</f>
        <v>37128</v>
      </c>
      <c r="M251" s="79">
        <f>SUM(M252:M257)</f>
        <v>12644.8</v>
      </c>
    </row>
    <row r="252" spans="1:13" ht="12.75">
      <c r="A252" s="8">
        <v>52070301</v>
      </c>
      <c r="B252" s="12" t="s">
        <v>62</v>
      </c>
      <c r="C252" s="4"/>
      <c r="D252" s="4"/>
      <c r="E252" s="4"/>
      <c r="F252" s="4"/>
      <c r="G252" s="18"/>
      <c r="H252" s="34">
        <v>0</v>
      </c>
      <c r="I252" s="28" t="e">
        <f>#REF!-H252</f>
        <v>#REF!</v>
      </c>
      <c r="J252" s="78">
        <v>0</v>
      </c>
      <c r="K252" s="78">
        <v>0</v>
      </c>
      <c r="M252" s="155"/>
    </row>
    <row r="253" spans="1:13" ht="12.75">
      <c r="A253" s="8">
        <v>52070302</v>
      </c>
      <c r="B253" s="12" t="s">
        <v>186</v>
      </c>
      <c r="C253" s="4"/>
      <c r="D253" s="4"/>
      <c r="E253" s="4"/>
      <c r="F253" s="4"/>
      <c r="G253" s="18"/>
      <c r="H253" s="24">
        <v>30000</v>
      </c>
      <c r="I253" s="28" t="e">
        <f>#REF!-H253</f>
        <v>#REF!</v>
      </c>
      <c r="J253" s="89">
        <v>0</v>
      </c>
      <c r="K253" s="89">
        <v>0</v>
      </c>
      <c r="L253" s="164"/>
      <c r="M253" s="155"/>
    </row>
    <row r="254" spans="1:13" ht="12.75">
      <c r="A254" s="8">
        <v>52070303</v>
      </c>
      <c r="B254" s="12" t="s">
        <v>187</v>
      </c>
      <c r="C254" s="4"/>
      <c r="D254" s="4"/>
      <c r="E254" s="4"/>
      <c r="F254" s="4"/>
      <c r="G254" s="18"/>
      <c r="H254" s="34">
        <v>10000</v>
      </c>
      <c r="I254" s="28" t="e">
        <f>#REF!-H254</f>
        <v>#REF!</v>
      </c>
      <c r="J254" s="78">
        <v>0</v>
      </c>
      <c r="K254" s="78">
        <v>0</v>
      </c>
      <c r="M254" s="155"/>
    </row>
    <row r="255" spans="1:13" ht="12.75">
      <c r="A255" s="8">
        <v>52070304</v>
      </c>
      <c r="B255" s="12" t="s">
        <v>63</v>
      </c>
      <c r="C255" s="4"/>
      <c r="D255" s="4"/>
      <c r="E255" s="4"/>
      <c r="F255" s="4"/>
      <c r="G255" s="18"/>
      <c r="H255" s="24">
        <v>10000</v>
      </c>
      <c r="I255" s="28" t="e">
        <f>#REF!-H255</f>
        <v>#REF!</v>
      </c>
      <c r="J255" s="89">
        <v>5453.65</v>
      </c>
      <c r="K255" s="89">
        <v>0</v>
      </c>
      <c r="L255" s="164"/>
      <c r="M255" s="155"/>
    </row>
    <row r="256" spans="1:13" ht="12.75">
      <c r="A256" s="8">
        <v>52070305</v>
      </c>
      <c r="B256" s="12" t="s">
        <v>188</v>
      </c>
      <c r="C256" s="4"/>
      <c r="D256" s="4"/>
      <c r="E256" s="4"/>
      <c r="F256" s="4"/>
      <c r="G256" s="18"/>
      <c r="H256" s="36">
        <v>30000</v>
      </c>
      <c r="I256" s="28" t="e">
        <f>#REF!-H256</f>
        <v>#REF!</v>
      </c>
      <c r="J256" s="106">
        <v>0</v>
      </c>
      <c r="K256" s="106">
        <v>24483.2</v>
      </c>
      <c r="L256" s="105">
        <v>37128</v>
      </c>
      <c r="M256" s="155">
        <f>SUM(L256-K256)</f>
        <v>12644.8</v>
      </c>
    </row>
    <row r="257" spans="1:13" ht="12.75">
      <c r="A257" s="8">
        <v>52070306</v>
      </c>
      <c r="B257" s="12" t="s">
        <v>64</v>
      </c>
      <c r="C257" s="4"/>
      <c r="D257" s="4"/>
      <c r="E257" s="4"/>
      <c r="F257" s="4"/>
      <c r="G257" s="18"/>
      <c r="H257" s="24">
        <v>0</v>
      </c>
      <c r="I257" s="28" t="e">
        <f>#REF!-H257</f>
        <v>#REF!</v>
      </c>
      <c r="J257" s="89">
        <v>0</v>
      </c>
      <c r="K257" s="89">
        <v>0</v>
      </c>
      <c r="L257" s="164"/>
      <c r="M257" s="155"/>
    </row>
    <row r="258" spans="1:13" ht="12.75">
      <c r="A258" s="8"/>
      <c r="B258" s="5"/>
      <c r="C258" s="4"/>
      <c r="D258" s="4"/>
      <c r="E258" s="4"/>
      <c r="F258" s="4"/>
      <c r="G258" s="18"/>
      <c r="H258" s="24"/>
      <c r="I258" s="28"/>
      <c r="J258" s="89"/>
      <c r="K258" s="89"/>
      <c r="M258" s="155"/>
    </row>
    <row r="259" spans="1:13" s="47" customFormat="1" ht="12.75">
      <c r="A259" s="42">
        <v>5208</v>
      </c>
      <c r="B259" s="43" t="s">
        <v>65</v>
      </c>
      <c r="C259" s="44"/>
      <c r="D259" s="44"/>
      <c r="E259" s="44"/>
      <c r="F259" s="44"/>
      <c r="G259" s="45"/>
      <c r="H259" s="69">
        <f>SUM(H260:H262)</f>
        <v>12000</v>
      </c>
      <c r="I259" s="46" t="e">
        <f>#REF!-H259</f>
        <v>#REF!</v>
      </c>
      <c r="J259" s="67">
        <f>SUM(J260:J262)</f>
        <v>34523.89</v>
      </c>
      <c r="K259" s="67">
        <f>SUM(K260:K262)</f>
        <v>15561.039999999999</v>
      </c>
      <c r="L259" s="69">
        <f>SUM(L260:L262)</f>
        <v>17157.18</v>
      </c>
      <c r="M259" s="90">
        <f>SUM(M260:M262)</f>
        <v>1596.1400000000008</v>
      </c>
    </row>
    <row r="260" spans="1:13" ht="12.75">
      <c r="A260" s="8">
        <v>52801</v>
      </c>
      <c r="B260" s="12" t="s">
        <v>6</v>
      </c>
      <c r="C260" s="4"/>
      <c r="D260" s="4"/>
      <c r="E260" s="4"/>
      <c r="F260" s="4"/>
      <c r="G260" s="18"/>
      <c r="H260" s="24">
        <v>0</v>
      </c>
      <c r="I260" s="28" t="e">
        <f>#REF!-H260</f>
        <v>#REF!</v>
      </c>
      <c r="J260" s="89">
        <v>4657.26</v>
      </c>
      <c r="K260" s="89">
        <v>2422.72</v>
      </c>
      <c r="L260" s="105">
        <v>2458.08</v>
      </c>
      <c r="M260" s="155">
        <f>SUM(L260-K260)</f>
        <v>35.36000000000013</v>
      </c>
    </row>
    <row r="261" spans="1:13" ht="12.75">
      <c r="A261" s="8">
        <v>52802</v>
      </c>
      <c r="B261" s="12" t="s">
        <v>189</v>
      </c>
      <c r="C261" s="4"/>
      <c r="D261" s="4"/>
      <c r="E261" s="4"/>
      <c r="F261" s="4"/>
      <c r="G261" s="18"/>
      <c r="H261" s="34">
        <v>5000</v>
      </c>
      <c r="I261" s="28" t="e">
        <f>#REF!-H261</f>
        <v>#REF!</v>
      </c>
      <c r="J261" s="78">
        <v>29866.63</v>
      </c>
      <c r="K261" s="78">
        <v>13138.32</v>
      </c>
      <c r="L261" s="89">
        <v>14699.1</v>
      </c>
      <c r="M261" s="155">
        <f>SUM(L261-K261)</f>
        <v>1560.7800000000007</v>
      </c>
    </row>
    <row r="262" spans="1:13" ht="12.75">
      <c r="A262" s="8">
        <v>52803</v>
      </c>
      <c r="B262" s="12" t="s">
        <v>66</v>
      </c>
      <c r="C262" s="4"/>
      <c r="D262" s="4"/>
      <c r="E262" s="4"/>
      <c r="F262" s="4"/>
      <c r="G262" s="18"/>
      <c r="H262" s="24">
        <v>7000</v>
      </c>
      <c r="I262" s="28" t="e">
        <f>#REF!-H262</f>
        <v>#REF!</v>
      </c>
      <c r="J262" s="89">
        <v>0</v>
      </c>
      <c r="K262" s="89">
        <v>0</v>
      </c>
      <c r="M262" s="155"/>
    </row>
    <row r="263" spans="1:13" ht="12.75">
      <c r="A263" s="8"/>
      <c r="B263" s="12"/>
      <c r="C263" s="4"/>
      <c r="D263" s="4"/>
      <c r="E263" s="4"/>
      <c r="F263" s="4"/>
      <c r="G263" s="18"/>
      <c r="H263" s="34"/>
      <c r="I263" s="28"/>
      <c r="J263" s="78"/>
      <c r="K263" s="78"/>
      <c r="L263" s="164"/>
      <c r="M263" s="155"/>
    </row>
    <row r="264" spans="1:13" s="47" customFormat="1" ht="12.75">
      <c r="A264" s="42">
        <v>5209</v>
      </c>
      <c r="B264" s="48" t="s">
        <v>67</v>
      </c>
      <c r="C264" s="44"/>
      <c r="D264" s="44"/>
      <c r="E264" s="44"/>
      <c r="F264" s="44"/>
      <c r="G264" s="45"/>
      <c r="H264" s="69">
        <f>H265+H271+H275+H278+H280</f>
        <v>1766000</v>
      </c>
      <c r="I264" s="46" t="e">
        <f>#REF!-H264</f>
        <v>#REF!</v>
      </c>
      <c r="J264" s="67">
        <f>J265+J271+J275+J278+J280</f>
        <v>1612551.68</v>
      </c>
      <c r="K264" s="67">
        <f>K265+K271+K275+K278+K280</f>
        <v>1626022.6300000004</v>
      </c>
      <c r="L264" s="189">
        <f>SUM(L265+L271+L275+L278+L280)</f>
        <v>1748204.87</v>
      </c>
      <c r="M264" s="90">
        <f>SUM(M265+M271+M275+M280)</f>
        <v>122182.24000000002</v>
      </c>
    </row>
    <row r="265" spans="1:13" s="41" customFormat="1" ht="12.75">
      <c r="A265" s="11">
        <v>520901</v>
      </c>
      <c r="B265" s="14" t="s">
        <v>68</v>
      </c>
      <c r="C265" s="10"/>
      <c r="D265" s="10"/>
      <c r="E265" s="10"/>
      <c r="F265" s="10"/>
      <c r="G265" s="40"/>
      <c r="H265" s="26">
        <f>SUM(H266:H270)</f>
        <v>1297000</v>
      </c>
      <c r="I265" s="25" t="e">
        <f>#REF!-H265</f>
        <v>#REF!</v>
      </c>
      <c r="J265" s="35">
        <f>SUM(J266:J270)</f>
        <v>1170115.47</v>
      </c>
      <c r="K265" s="35">
        <f>SUM(K266:K270)</f>
        <v>1190348.84</v>
      </c>
      <c r="L265" s="26">
        <f>SUM(L266:L268)</f>
        <v>1227753.8800000001</v>
      </c>
      <c r="M265" s="79">
        <f>SUM(M266:M268)</f>
        <v>37405.040000000045</v>
      </c>
    </row>
    <row r="266" spans="1:13" ht="12.75">
      <c r="A266" s="8">
        <v>52090101</v>
      </c>
      <c r="B266" s="12" t="s">
        <v>69</v>
      </c>
      <c r="C266" s="4"/>
      <c r="D266" s="4"/>
      <c r="E266" s="4"/>
      <c r="F266" s="4"/>
      <c r="G266" s="18"/>
      <c r="H266" s="24">
        <v>1060000</v>
      </c>
      <c r="I266" s="28" t="e">
        <f>#REF!-H266</f>
        <v>#REF!</v>
      </c>
      <c r="J266" s="89">
        <v>1063448.42</v>
      </c>
      <c r="K266" s="89">
        <v>1074559.23</v>
      </c>
      <c r="L266" s="105">
        <v>1093812.79</v>
      </c>
      <c r="M266" s="155">
        <f>SUM(L266-K266)</f>
        <v>19253.560000000056</v>
      </c>
    </row>
    <row r="267" spans="1:13" ht="12.75">
      <c r="A267" s="8">
        <v>52090102</v>
      </c>
      <c r="B267" s="12" t="s">
        <v>70</v>
      </c>
      <c r="C267" s="4"/>
      <c r="D267" s="4"/>
      <c r="E267" s="4"/>
      <c r="F267" s="4"/>
      <c r="G267" s="18"/>
      <c r="H267" s="34">
        <v>90000</v>
      </c>
      <c r="I267" s="28" t="e">
        <f>#REF!-H267</f>
        <v>#REF!</v>
      </c>
      <c r="J267" s="78">
        <v>79067.73</v>
      </c>
      <c r="K267" s="78">
        <v>103621.07</v>
      </c>
      <c r="L267" s="89">
        <v>116434.87</v>
      </c>
      <c r="M267" s="155">
        <f>SUM(L267-K267)</f>
        <v>12813.799999999988</v>
      </c>
    </row>
    <row r="268" spans="1:13" ht="12.75">
      <c r="A268" s="8">
        <v>52090103</v>
      </c>
      <c r="B268" s="12" t="s">
        <v>71</v>
      </c>
      <c r="C268" s="4"/>
      <c r="D268" s="4"/>
      <c r="E268" s="4"/>
      <c r="F268" s="4"/>
      <c r="G268" s="18"/>
      <c r="H268" s="24">
        <v>30000</v>
      </c>
      <c r="I268" s="28" t="e">
        <f>#REF!-H268</f>
        <v>#REF!</v>
      </c>
      <c r="J268" s="89">
        <v>27109.08</v>
      </c>
      <c r="K268" s="89">
        <v>12168.54</v>
      </c>
      <c r="L268" s="105">
        <v>17506.22</v>
      </c>
      <c r="M268" s="155">
        <f>SUM(L268-K268)</f>
        <v>5337.68</v>
      </c>
    </row>
    <row r="269" spans="1:13" ht="13.5" customHeight="1">
      <c r="A269" s="8">
        <v>52090104</v>
      </c>
      <c r="B269" s="12" t="s">
        <v>72</v>
      </c>
      <c r="C269" s="4"/>
      <c r="D269" s="4"/>
      <c r="E269" s="4"/>
      <c r="F269" s="4"/>
      <c r="G269" s="18"/>
      <c r="H269" s="24">
        <v>7000</v>
      </c>
      <c r="I269" s="28" t="e">
        <f>#REF!-H269</f>
        <v>#REF!</v>
      </c>
      <c r="J269" s="89">
        <v>490.24</v>
      </c>
      <c r="K269" s="89">
        <v>0</v>
      </c>
      <c r="L269" s="164"/>
      <c r="M269" s="155"/>
    </row>
    <row r="270" spans="1:13" ht="12.75">
      <c r="A270" s="8">
        <v>52090105</v>
      </c>
      <c r="B270" s="12" t="s">
        <v>190</v>
      </c>
      <c r="C270" s="4"/>
      <c r="D270" s="4"/>
      <c r="E270" s="4"/>
      <c r="F270" s="4"/>
      <c r="G270" s="18"/>
      <c r="H270" s="24">
        <v>110000</v>
      </c>
      <c r="I270" s="28" t="e">
        <f>#REF!-H270</f>
        <v>#REF!</v>
      </c>
      <c r="J270" s="89">
        <v>0</v>
      </c>
      <c r="K270" s="89">
        <v>0</v>
      </c>
      <c r="L270" s="164"/>
      <c r="M270" s="155"/>
    </row>
    <row r="271" spans="1:13" s="41" customFormat="1" ht="12.75">
      <c r="A271" s="11">
        <v>520902</v>
      </c>
      <c r="B271" s="14" t="s">
        <v>191</v>
      </c>
      <c r="C271" s="10"/>
      <c r="D271" s="10"/>
      <c r="E271" s="10"/>
      <c r="F271" s="10"/>
      <c r="G271" s="40"/>
      <c r="H271" s="27">
        <f>SUM(H272:H274)</f>
        <v>350000</v>
      </c>
      <c r="I271" s="25" t="e">
        <f>#REF!-H271</f>
        <v>#REF!</v>
      </c>
      <c r="J271" s="111">
        <f>SUM(J272:J274)</f>
        <v>324428.55</v>
      </c>
      <c r="K271" s="111">
        <f>SUM(K272:K274)</f>
        <v>318328.38</v>
      </c>
      <c r="L271" s="188">
        <f>SUM(L272:L274)</f>
        <v>407929.98</v>
      </c>
      <c r="M271" s="79">
        <f>SUM(M272:M274)</f>
        <v>89601.59999999996</v>
      </c>
    </row>
    <row r="272" spans="1:13" ht="12.75">
      <c r="A272" s="8">
        <v>52090201</v>
      </c>
      <c r="B272" s="12" t="s">
        <v>73</v>
      </c>
      <c r="C272" s="4"/>
      <c r="D272" s="4"/>
      <c r="E272" s="4"/>
      <c r="F272" s="4"/>
      <c r="G272" s="18"/>
      <c r="H272" s="24">
        <v>330000</v>
      </c>
      <c r="I272" s="28" t="e">
        <f>#REF!-H272</f>
        <v>#REF!</v>
      </c>
      <c r="J272" s="89">
        <v>318116.74</v>
      </c>
      <c r="K272" s="89">
        <v>312649.39</v>
      </c>
      <c r="L272" s="89">
        <v>402040.98</v>
      </c>
      <c r="M272" s="155">
        <f>SUM(L272-K272)</f>
        <v>89391.58999999997</v>
      </c>
    </row>
    <row r="273" spans="1:13" ht="12.75">
      <c r="A273" s="8">
        <v>52090202</v>
      </c>
      <c r="B273" s="12" t="s">
        <v>192</v>
      </c>
      <c r="C273" s="4"/>
      <c r="D273" s="4"/>
      <c r="E273" s="4"/>
      <c r="F273" s="4"/>
      <c r="G273" s="18"/>
      <c r="H273" s="34">
        <v>20000</v>
      </c>
      <c r="I273" s="28" t="e">
        <f>#REF!-H273</f>
        <v>#REF!</v>
      </c>
      <c r="J273" s="78">
        <v>6311.81</v>
      </c>
      <c r="K273" s="78">
        <v>5678.99</v>
      </c>
      <c r="L273" s="105">
        <v>5889</v>
      </c>
      <c r="M273" s="155">
        <f>SUM(L273-K273)</f>
        <v>210.01000000000022</v>
      </c>
    </row>
    <row r="274" spans="1:13" ht="12.75">
      <c r="A274" s="8">
        <v>52090203</v>
      </c>
      <c r="B274" s="12" t="s">
        <v>193</v>
      </c>
      <c r="C274" s="4"/>
      <c r="D274" s="4"/>
      <c r="E274" s="4"/>
      <c r="F274" s="4"/>
      <c r="G274" s="18"/>
      <c r="H274" s="24"/>
      <c r="I274" s="28" t="e">
        <f>#REF!-H274</f>
        <v>#REF!</v>
      </c>
      <c r="J274" s="89">
        <v>0</v>
      </c>
      <c r="K274" s="89">
        <v>0</v>
      </c>
      <c r="L274" s="164"/>
      <c r="M274" s="155"/>
    </row>
    <row r="275" spans="1:13" s="41" customFormat="1" ht="12.75">
      <c r="A275" s="11">
        <v>520903</v>
      </c>
      <c r="B275" s="14" t="s">
        <v>74</v>
      </c>
      <c r="C275" s="10"/>
      <c r="D275" s="10"/>
      <c r="E275" s="10"/>
      <c r="F275" s="10"/>
      <c r="G275" s="40"/>
      <c r="H275" s="27">
        <f>H276-H277</f>
        <v>115000</v>
      </c>
      <c r="I275" s="25" t="e">
        <f>#REF!-H275</f>
        <v>#REF!</v>
      </c>
      <c r="J275" s="111">
        <f>J276+J277</f>
        <v>113607.66</v>
      </c>
      <c r="K275" s="111">
        <f>K276-K277</f>
        <v>101799.33</v>
      </c>
      <c r="L275" s="188">
        <f>SUM(L276)</f>
        <v>102749.08</v>
      </c>
      <c r="M275" s="79">
        <f>SUM(M276)</f>
        <v>949.75</v>
      </c>
    </row>
    <row r="276" spans="1:13" ht="12.75">
      <c r="A276" s="8">
        <v>52090301</v>
      </c>
      <c r="B276" s="12" t="s">
        <v>194</v>
      </c>
      <c r="C276" s="4"/>
      <c r="D276" s="4"/>
      <c r="E276" s="4"/>
      <c r="F276" s="4"/>
      <c r="G276" s="18"/>
      <c r="H276" s="24">
        <v>115000</v>
      </c>
      <c r="I276" s="28" t="e">
        <f>#REF!-H276</f>
        <v>#REF!</v>
      </c>
      <c r="J276" s="89">
        <v>113607.66</v>
      </c>
      <c r="K276" s="89">
        <v>101799.33</v>
      </c>
      <c r="L276" s="89">
        <v>102749.08</v>
      </c>
      <c r="M276" s="155">
        <f>SUM(L276-K276)</f>
        <v>949.75</v>
      </c>
    </row>
    <row r="277" spans="1:13" ht="12.75">
      <c r="A277" s="8">
        <v>52090302</v>
      </c>
      <c r="B277" s="75" t="s">
        <v>344</v>
      </c>
      <c r="C277" s="4"/>
      <c r="D277" s="4"/>
      <c r="E277" s="4"/>
      <c r="F277" s="4"/>
      <c r="G277" s="18"/>
      <c r="H277" s="34">
        <v>0</v>
      </c>
      <c r="I277" s="28" t="e">
        <f>#REF!-H277</f>
        <v>#REF!</v>
      </c>
      <c r="J277" s="78">
        <v>0</v>
      </c>
      <c r="K277" s="78">
        <v>0</v>
      </c>
      <c r="M277" s="155"/>
    </row>
    <row r="278" spans="1:13" s="41" customFormat="1" ht="12.75">
      <c r="A278" s="11">
        <v>520904</v>
      </c>
      <c r="B278" s="14" t="s">
        <v>102</v>
      </c>
      <c r="C278" s="10"/>
      <c r="D278" s="10"/>
      <c r="E278" s="10"/>
      <c r="F278" s="10"/>
      <c r="G278" s="40"/>
      <c r="H278" s="26">
        <f>H279</f>
        <v>0</v>
      </c>
      <c r="I278" s="25" t="e">
        <f>#REF!-H278</f>
        <v>#REF!</v>
      </c>
      <c r="J278" s="35">
        <f>J279</f>
        <v>0</v>
      </c>
      <c r="K278" s="35">
        <f>K279</f>
        <v>0</v>
      </c>
      <c r="L278" s="9"/>
      <c r="M278" s="79"/>
    </row>
    <row r="279" spans="1:13" ht="12.75">
      <c r="A279" s="8">
        <v>52090401</v>
      </c>
      <c r="B279" s="12" t="s">
        <v>195</v>
      </c>
      <c r="C279" s="4"/>
      <c r="D279" s="4"/>
      <c r="E279" s="4"/>
      <c r="F279" s="4"/>
      <c r="G279" s="18"/>
      <c r="H279" s="34">
        <v>0</v>
      </c>
      <c r="I279" s="28" t="e">
        <f>#REF!-H279</f>
        <v>#REF!</v>
      </c>
      <c r="J279" s="78">
        <v>0</v>
      </c>
      <c r="K279" s="78">
        <v>0</v>
      </c>
      <c r="M279" s="155"/>
    </row>
    <row r="280" spans="1:13" s="41" customFormat="1" ht="12.75">
      <c r="A280" s="11">
        <v>520905</v>
      </c>
      <c r="B280" s="14" t="s">
        <v>75</v>
      </c>
      <c r="C280" s="10"/>
      <c r="D280" s="10"/>
      <c r="E280" s="10"/>
      <c r="F280" s="10"/>
      <c r="G280" s="40"/>
      <c r="H280" s="26">
        <f>SUM(H281:H284)</f>
        <v>4000</v>
      </c>
      <c r="I280" s="25" t="e">
        <f>#REF!-H280</f>
        <v>#REF!</v>
      </c>
      <c r="J280" s="35">
        <f>SUM(J281:J285)</f>
        <v>4400</v>
      </c>
      <c r="K280" s="35">
        <f>SUM(K281:K285)</f>
        <v>15546.08</v>
      </c>
      <c r="L280" s="26">
        <f>SUM(L281:L285)</f>
        <v>9771.93</v>
      </c>
      <c r="M280" s="79">
        <f>SUM(M281:M285)</f>
        <v>-5774.150000000001</v>
      </c>
    </row>
    <row r="281" spans="1:13" ht="12.75">
      <c r="A281" s="8">
        <v>52090501</v>
      </c>
      <c r="B281" s="12" t="s">
        <v>196</v>
      </c>
      <c r="C281" s="4"/>
      <c r="D281" s="4"/>
      <c r="E281" s="4"/>
      <c r="F281" s="4"/>
      <c r="G281" s="18"/>
      <c r="H281" s="34"/>
      <c r="I281" s="28" t="e">
        <f>#REF!-H281</f>
        <v>#REF!</v>
      </c>
      <c r="J281" s="78">
        <v>0</v>
      </c>
      <c r="K281" s="78">
        <v>11892.07</v>
      </c>
      <c r="L281" s="78">
        <v>7362.69</v>
      </c>
      <c r="M281" s="155">
        <f>SUM(L281-K281)</f>
        <v>-4529.38</v>
      </c>
    </row>
    <row r="282" spans="1:13" ht="12.75">
      <c r="A282" s="8">
        <v>52090502</v>
      </c>
      <c r="B282" s="12" t="s">
        <v>197</v>
      </c>
      <c r="C282" s="4"/>
      <c r="D282" s="4"/>
      <c r="E282" s="4"/>
      <c r="F282" s="4"/>
      <c r="G282" s="18"/>
      <c r="H282" s="24">
        <v>1000</v>
      </c>
      <c r="I282" s="28" t="e">
        <f>#REF!-H282</f>
        <v>#REF!</v>
      </c>
      <c r="J282" s="89">
        <v>0</v>
      </c>
      <c r="K282" s="89">
        <v>0</v>
      </c>
      <c r="L282" s="164"/>
      <c r="M282" s="155"/>
    </row>
    <row r="283" spans="1:13" ht="12.75">
      <c r="A283" s="8">
        <v>52090503</v>
      </c>
      <c r="B283" s="12" t="s">
        <v>198</v>
      </c>
      <c r="C283" s="4"/>
      <c r="D283" s="4"/>
      <c r="E283" s="4"/>
      <c r="F283" s="4"/>
      <c r="G283" s="18"/>
      <c r="H283" s="36">
        <v>2000</v>
      </c>
      <c r="I283" s="28" t="e">
        <f>#REF!-H283</f>
        <v>#REF!</v>
      </c>
      <c r="J283" s="106">
        <v>2230</v>
      </c>
      <c r="K283" s="106">
        <v>3654.01</v>
      </c>
      <c r="L283" s="105">
        <v>2409.24</v>
      </c>
      <c r="M283" s="155">
        <f>SUM(L283-K283)</f>
        <v>-1244.7700000000004</v>
      </c>
    </row>
    <row r="284" spans="1:13" ht="12.75">
      <c r="A284" s="8">
        <v>52090504</v>
      </c>
      <c r="B284" s="12" t="s">
        <v>199</v>
      </c>
      <c r="C284" s="4"/>
      <c r="D284" s="4"/>
      <c r="E284" s="4"/>
      <c r="F284" s="4"/>
      <c r="G284" s="18"/>
      <c r="H284" s="38">
        <v>1000</v>
      </c>
      <c r="I284" s="28" t="e">
        <f>#REF!-H284</f>
        <v>#REF!</v>
      </c>
      <c r="J284" s="110">
        <v>2170</v>
      </c>
      <c r="K284" s="110">
        <v>0</v>
      </c>
      <c r="L284" s="164"/>
      <c r="M284" s="155"/>
    </row>
    <row r="285" spans="1:13" s="54" customFormat="1" ht="12.75">
      <c r="A285" s="49">
        <v>52090505</v>
      </c>
      <c r="B285" s="75" t="s">
        <v>294</v>
      </c>
      <c r="C285" s="50"/>
      <c r="D285" s="50"/>
      <c r="E285" s="50"/>
      <c r="F285" s="50"/>
      <c r="G285" s="51"/>
      <c r="H285" s="89"/>
      <c r="I285" s="53"/>
      <c r="J285" s="89">
        <v>0</v>
      </c>
      <c r="K285" s="89">
        <v>0</v>
      </c>
      <c r="M285" s="155"/>
    </row>
    <row r="286" spans="1:13" s="47" customFormat="1" ht="12.75">
      <c r="A286" s="42">
        <v>5210</v>
      </c>
      <c r="B286" s="43" t="s">
        <v>76</v>
      </c>
      <c r="C286" s="44"/>
      <c r="D286" s="44"/>
      <c r="E286" s="44"/>
      <c r="F286" s="44"/>
      <c r="G286" s="45"/>
      <c r="H286" s="71">
        <f>H287+H292+H314+H317</f>
        <v>209800</v>
      </c>
      <c r="I286" s="46" t="e">
        <f>#REF!-H286</f>
        <v>#REF!</v>
      </c>
      <c r="J286" s="112">
        <f>J287+J292+J314+J317</f>
        <v>14726.099999999999</v>
      </c>
      <c r="K286" s="112">
        <f>K287+K292+K314+K317</f>
        <v>13933.67</v>
      </c>
      <c r="L286" s="69">
        <f>SUM(L287+L292+L314+L317)</f>
        <v>15903.55</v>
      </c>
      <c r="M286" s="90">
        <f>SUM(M287+M292+M314)</f>
        <v>1969.8800000000003</v>
      </c>
    </row>
    <row r="287" spans="1:14" s="41" customFormat="1" ht="13.5" customHeight="1">
      <c r="A287" s="11">
        <v>521001</v>
      </c>
      <c r="B287" s="15" t="s">
        <v>77</v>
      </c>
      <c r="C287" s="10"/>
      <c r="D287" s="10"/>
      <c r="E287" s="10"/>
      <c r="F287" s="10"/>
      <c r="G287" s="40"/>
      <c r="H287" s="26">
        <f>SUM(H288:H290)</f>
        <v>0</v>
      </c>
      <c r="I287" s="25" t="e">
        <f>#REF!-H287</f>
        <v>#REF!</v>
      </c>
      <c r="J287" s="35">
        <f>SUM(J288:J291)</f>
        <v>4683.219999999999</v>
      </c>
      <c r="K287" s="35">
        <f>SUM(K288:K291)</f>
        <v>3326.5</v>
      </c>
      <c r="L287" s="188">
        <f>SUM(L289+L291)</f>
        <v>2888.91</v>
      </c>
      <c r="M287" s="79">
        <f>SUM(M289+M291)</f>
        <v>-437.5899999999999</v>
      </c>
      <c r="N287" s="47"/>
    </row>
    <row r="288" spans="1:13" ht="12.75">
      <c r="A288" s="8">
        <v>52100101</v>
      </c>
      <c r="B288" s="12" t="s">
        <v>200</v>
      </c>
      <c r="C288" s="4"/>
      <c r="D288" s="4"/>
      <c r="E288" s="4"/>
      <c r="F288" s="4"/>
      <c r="G288" s="18"/>
      <c r="H288" s="34">
        <v>0</v>
      </c>
      <c r="I288" s="28" t="e">
        <f>#REF!-H288</f>
        <v>#REF!</v>
      </c>
      <c r="J288" s="78">
        <v>0</v>
      </c>
      <c r="K288" s="78">
        <v>0</v>
      </c>
      <c r="L288" s="164"/>
      <c r="M288" s="155"/>
    </row>
    <row r="289" spans="1:13" ht="12.75">
      <c r="A289" s="8">
        <v>52100102</v>
      </c>
      <c r="B289" s="5" t="s">
        <v>201</v>
      </c>
      <c r="C289" s="4"/>
      <c r="D289" s="4"/>
      <c r="E289" s="4"/>
      <c r="F289" s="4"/>
      <c r="G289" s="18"/>
      <c r="H289" s="24">
        <v>0</v>
      </c>
      <c r="I289" s="28" t="e">
        <f>#REF!-H289</f>
        <v>#REF!</v>
      </c>
      <c r="J289" s="89">
        <v>4225.98</v>
      </c>
      <c r="K289" s="89">
        <v>2337</v>
      </c>
      <c r="L289" s="105">
        <v>2108.9</v>
      </c>
      <c r="M289" s="155">
        <f>SUM(L289-K289)</f>
        <v>-228.0999999999999</v>
      </c>
    </row>
    <row r="290" spans="1:13" ht="12.75">
      <c r="A290" s="8">
        <v>52100103</v>
      </c>
      <c r="B290" s="5" t="s">
        <v>202</v>
      </c>
      <c r="C290" s="4"/>
      <c r="D290" s="4"/>
      <c r="E290" s="4"/>
      <c r="F290" s="4"/>
      <c r="G290" s="18"/>
      <c r="H290" s="34">
        <v>0</v>
      </c>
      <c r="I290" s="28" t="e">
        <f>#REF!-H290</f>
        <v>#REF!</v>
      </c>
      <c r="J290" s="78">
        <v>0</v>
      </c>
      <c r="K290" s="78">
        <v>0</v>
      </c>
      <c r="L290" s="164"/>
      <c r="M290" s="155"/>
    </row>
    <row r="291" spans="1:13" ht="12.75">
      <c r="A291" s="8">
        <v>5210502</v>
      </c>
      <c r="B291" s="16" t="s">
        <v>309</v>
      </c>
      <c r="C291" s="4"/>
      <c r="D291" s="4"/>
      <c r="E291" s="4"/>
      <c r="F291" s="4"/>
      <c r="G291" s="18"/>
      <c r="H291" s="34"/>
      <c r="I291" s="28"/>
      <c r="J291" s="24">
        <v>457.24</v>
      </c>
      <c r="K291" s="89">
        <v>989.5</v>
      </c>
      <c r="L291" s="54">
        <v>780.01</v>
      </c>
      <c r="M291" s="155">
        <f>SUM(L291-K291)</f>
        <v>-209.49</v>
      </c>
    </row>
    <row r="292" spans="1:13" s="41" customFormat="1" ht="12.75">
      <c r="A292" s="11">
        <v>521002</v>
      </c>
      <c r="B292" s="15" t="s">
        <v>203</v>
      </c>
      <c r="C292" s="10"/>
      <c r="D292" s="10"/>
      <c r="E292" s="10"/>
      <c r="F292" s="10"/>
      <c r="G292" s="40"/>
      <c r="H292" s="26">
        <f>SUM(H293:H309)</f>
        <v>18800</v>
      </c>
      <c r="I292" s="25" t="e">
        <f>#REF!-H292</f>
        <v>#REF!</v>
      </c>
      <c r="J292" s="35">
        <f>SUM(J293:J312)</f>
        <v>10042.88</v>
      </c>
      <c r="K292" s="35">
        <f>SUM(K293:K312)</f>
        <v>5507.17</v>
      </c>
      <c r="L292" s="35">
        <f>SUM(L293:L312)</f>
        <v>7914.639999999999</v>
      </c>
      <c r="M292" s="79">
        <f>SUM(M293:M312)</f>
        <v>2407.4700000000003</v>
      </c>
    </row>
    <row r="293" spans="1:13" ht="12.75">
      <c r="A293" s="8">
        <v>52100201</v>
      </c>
      <c r="B293" s="5" t="s">
        <v>204</v>
      </c>
      <c r="C293" s="4"/>
      <c r="D293" s="4"/>
      <c r="E293" s="4"/>
      <c r="F293" s="4"/>
      <c r="G293" s="18"/>
      <c r="H293" s="24">
        <v>0</v>
      </c>
      <c r="I293" s="28" t="e">
        <f>#REF!-H293</f>
        <v>#REF!</v>
      </c>
      <c r="J293" s="89">
        <v>0</v>
      </c>
      <c r="K293" s="89">
        <v>0</v>
      </c>
      <c r="M293" s="155"/>
    </row>
    <row r="294" spans="1:13" ht="12.75">
      <c r="A294" s="8">
        <v>52100202</v>
      </c>
      <c r="B294" s="5" t="s">
        <v>273</v>
      </c>
      <c r="C294" s="4"/>
      <c r="D294" s="4"/>
      <c r="E294" s="4"/>
      <c r="F294" s="4"/>
      <c r="G294" s="18"/>
      <c r="H294" s="24">
        <v>0</v>
      </c>
      <c r="I294" s="28" t="e">
        <f>#REF!-H294</f>
        <v>#REF!</v>
      </c>
      <c r="J294" s="89">
        <v>0</v>
      </c>
      <c r="K294" s="89">
        <v>0</v>
      </c>
      <c r="L294" s="164"/>
      <c r="M294" s="155"/>
    </row>
    <row r="295" spans="1:13" ht="12.75">
      <c r="A295" s="8">
        <v>52100203</v>
      </c>
      <c r="B295" s="5" t="s">
        <v>205</v>
      </c>
      <c r="C295" s="4"/>
      <c r="D295" s="4"/>
      <c r="E295" s="4"/>
      <c r="F295" s="4"/>
      <c r="G295" s="18"/>
      <c r="H295" s="24">
        <v>0</v>
      </c>
      <c r="I295" s="28" t="e">
        <f>#REF!-H295</f>
        <v>#REF!</v>
      </c>
      <c r="J295" s="89">
        <v>0</v>
      </c>
      <c r="K295" s="89">
        <v>0</v>
      </c>
      <c r="L295" s="164"/>
      <c r="M295" s="155"/>
    </row>
    <row r="296" spans="1:13" ht="12.75">
      <c r="A296" s="8">
        <v>52100204</v>
      </c>
      <c r="B296" s="5" t="s">
        <v>206</v>
      </c>
      <c r="C296" s="4"/>
      <c r="D296" s="4"/>
      <c r="E296" s="4"/>
      <c r="F296" s="4"/>
      <c r="G296" s="18"/>
      <c r="H296" s="24">
        <v>0</v>
      </c>
      <c r="I296" s="28" t="e">
        <f>#REF!-H296</f>
        <v>#REF!</v>
      </c>
      <c r="J296" s="89">
        <v>0</v>
      </c>
      <c r="K296" s="89">
        <v>0</v>
      </c>
      <c r="M296" s="155"/>
    </row>
    <row r="297" spans="1:13" ht="12.75">
      <c r="A297" s="8">
        <v>52100205</v>
      </c>
      <c r="B297" s="5" t="s">
        <v>207</v>
      </c>
      <c r="C297" s="4"/>
      <c r="D297" s="4"/>
      <c r="E297" s="4"/>
      <c r="F297" s="4"/>
      <c r="G297" s="18"/>
      <c r="H297" s="24">
        <v>0</v>
      </c>
      <c r="I297" s="28" t="e">
        <f>#REF!-H297</f>
        <v>#REF!</v>
      </c>
      <c r="J297" s="89">
        <v>0</v>
      </c>
      <c r="K297" s="89">
        <v>0</v>
      </c>
      <c r="L297" s="164"/>
      <c r="M297" s="155"/>
    </row>
    <row r="298" spans="1:13" ht="12.75">
      <c r="A298" s="8">
        <v>52100206</v>
      </c>
      <c r="B298" s="5" t="s">
        <v>208</v>
      </c>
      <c r="C298" s="4"/>
      <c r="D298" s="4"/>
      <c r="E298" s="4"/>
      <c r="F298" s="4"/>
      <c r="G298" s="18"/>
      <c r="H298" s="24">
        <v>0</v>
      </c>
      <c r="I298" s="28" t="e">
        <f>#REF!-H298</f>
        <v>#REF!</v>
      </c>
      <c r="J298" s="89">
        <v>0</v>
      </c>
      <c r="K298" s="89">
        <v>0</v>
      </c>
      <c r="L298" s="164"/>
      <c r="M298" s="155"/>
    </row>
    <row r="299" spans="1:13" ht="12.75">
      <c r="A299" s="8">
        <v>52100207</v>
      </c>
      <c r="B299" s="5" t="s">
        <v>209</v>
      </c>
      <c r="C299" s="4"/>
      <c r="D299" s="4"/>
      <c r="E299" s="4"/>
      <c r="F299" s="4"/>
      <c r="G299" s="18"/>
      <c r="H299" s="24">
        <v>0</v>
      </c>
      <c r="I299" s="28" t="e">
        <f>#REF!-H299</f>
        <v>#REF!</v>
      </c>
      <c r="J299" s="89">
        <v>0</v>
      </c>
      <c r="K299" s="89">
        <v>0</v>
      </c>
      <c r="M299" s="155"/>
    </row>
    <row r="300" spans="1:13" ht="12.75">
      <c r="A300" s="8">
        <v>52100209</v>
      </c>
      <c r="B300" s="5" t="s">
        <v>210</v>
      </c>
      <c r="C300" s="4"/>
      <c r="D300" s="4"/>
      <c r="E300" s="4"/>
      <c r="F300" s="4"/>
      <c r="G300" s="18"/>
      <c r="H300" s="24">
        <v>0</v>
      </c>
      <c r="I300" s="28" t="e">
        <f>#REF!-H300</f>
        <v>#REF!</v>
      </c>
      <c r="J300" s="89">
        <v>0</v>
      </c>
      <c r="K300" s="89">
        <v>0</v>
      </c>
      <c r="L300" s="164"/>
      <c r="M300" s="155"/>
    </row>
    <row r="301" spans="1:13" ht="12.75">
      <c r="A301" s="8">
        <v>52100210</v>
      </c>
      <c r="B301" s="5" t="s">
        <v>211</v>
      </c>
      <c r="C301" s="4"/>
      <c r="D301" s="4"/>
      <c r="E301" s="4"/>
      <c r="F301" s="4"/>
      <c r="G301" s="18"/>
      <c r="H301" s="24">
        <v>0</v>
      </c>
      <c r="I301" s="28" t="e">
        <f>#REF!-H301</f>
        <v>#REF!</v>
      </c>
      <c r="J301" s="89">
        <v>0</v>
      </c>
      <c r="K301" s="89">
        <v>0</v>
      </c>
      <c r="M301" s="155"/>
    </row>
    <row r="302" spans="1:13" ht="12.75">
      <c r="A302" s="8">
        <v>52100211</v>
      </c>
      <c r="B302" s="5" t="s">
        <v>274</v>
      </c>
      <c r="C302" s="4"/>
      <c r="D302" s="4"/>
      <c r="E302" s="4"/>
      <c r="F302" s="4"/>
      <c r="G302" s="18"/>
      <c r="H302" s="24">
        <v>3000</v>
      </c>
      <c r="I302" s="28" t="e">
        <f>#REF!-H302</f>
        <v>#REF!</v>
      </c>
      <c r="J302" s="78">
        <v>629.99</v>
      </c>
      <c r="K302" s="89">
        <v>308.07</v>
      </c>
      <c r="L302" s="89">
        <v>453.87</v>
      </c>
      <c r="M302" s="155">
        <f>SUM(L302-K302)</f>
        <v>145.8</v>
      </c>
    </row>
    <row r="303" spans="1:13" ht="12.75">
      <c r="A303" s="8">
        <v>52100212</v>
      </c>
      <c r="B303" s="5" t="s">
        <v>212</v>
      </c>
      <c r="C303" s="4"/>
      <c r="D303" s="4"/>
      <c r="E303" s="4"/>
      <c r="F303" s="4"/>
      <c r="G303" s="18"/>
      <c r="H303" s="24">
        <v>0</v>
      </c>
      <c r="I303" s="28" t="e">
        <f>#REF!-H303</f>
        <v>#REF!</v>
      </c>
      <c r="J303" s="89">
        <v>0</v>
      </c>
      <c r="K303" s="78">
        <v>323.59</v>
      </c>
      <c r="L303" s="105">
        <v>323.59</v>
      </c>
      <c r="M303" s="155">
        <f>SUM(L303-K303)</f>
        <v>0</v>
      </c>
    </row>
    <row r="304" spans="1:13" ht="12.75">
      <c r="A304" s="49">
        <v>52100213</v>
      </c>
      <c r="B304" s="12" t="s">
        <v>213</v>
      </c>
      <c r="C304" s="50"/>
      <c r="D304" s="50"/>
      <c r="E304" s="50"/>
      <c r="F304" s="50"/>
      <c r="G304" s="51"/>
      <c r="H304" s="89">
        <v>10000</v>
      </c>
      <c r="I304" s="53" t="e">
        <f>#REF!-H304</f>
        <v>#REF!</v>
      </c>
      <c r="J304" s="89">
        <v>4809.47</v>
      </c>
      <c r="K304" s="89">
        <v>2502.21</v>
      </c>
      <c r="L304" s="89">
        <v>3380.58</v>
      </c>
      <c r="M304" s="155">
        <f>SUM(L304-K304)</f>
        <v>878.3699999999999</v>
      </c>
    </row>
    <row r="305" spans="1:13" ht="12.75">
      <c r="A305" s="49">
        <v>52100214</v>
      </c>
      <c r="B305" s="12" t="s">
        <v>214</v>
      </c>
      <c r="C305" s="50"/>
      <c r="D305" s="50"/>
      <c r="E305" s="50"/>
      <c r="F305" s="50"/>
      <c r="G305" s="51"/>
      <c r="H305" s="89">
        <v>0</v>
      </c>
      <c r="I305" s="53" t="e">
        <f>#REF!-H305</f>
        <v>#REF!</v>
      </c>
      <c r="J305" s="89">
        <v>0</v>
      </c>
      <c r="K305" s="89">
        <v>0</v>
      </c>
      <c r="M305" s="155"/>
    </row>
    <row r="306" spans="1:13" ht="12.75">
      <c r="A306" s="8">
        <v>52100215</v>
      </c>
      <c r="B306" s="5" t="s">
        <v>275</v>
      </c>
      <c r="C306" s="4"/>
      <c r="D306" s="4"/>
      <c r="E306" s="4"/>
      <c r="F306" s="4"/>
      <c r="G306" s="18"/>
      <c r="H306" s="24">
        <v>5800</v>
      </c>
      <c r="I306" s="28" t="e">
        <f>#REF!-H306</f>
        <v>#REF!</v>
      </c>
      <c r="J306" s="89">
        <v>832.7</v>
      </c>
      <c r="K306" s="89">
        <v>375.66</v>
      </c>
      <c r="L306" s="89">
        <v>751.32</v>
      </c>
      <c r="M306" s="155">
        <f>SUM(L306-K306)</f>
        <v>375.66</v>
      </c>
    </row>
    <row r="307" spans="1:13" ht="12.75">
      <c r="A307" s="8">
        <v>52100216</v>
      </c>
      <c r="B307" s="5" t="s">
        <v>215</v>
      </c>
      <c r="C307" s="4"/>
      <c r="D307" s="4"/>
      <c r="E307" s="4"/>
      <c r="F307" s="4"/>
      <c r="G307" s="18"/>
      <c r="H307" s="24">
        <v>0</v>
      </c>
      <c r="I307" s="28" t="e">
        <f>#REF!-H307</f>
        <v>#REF!</v>
      </c>
      <c r="J307" s="89">
        <v>0</v>
      </c>
      <c r="K307" s="89">
        <v>0</v>
      </c>
      <c r="M307" s="155"/>
    </row>
    <row r="308" spans="1:13" ht="12.75">
      <c r="A308" s="8">
        <v>52100499</v>
      </c>
      <c r="B308" s="5" t="s">
        <v>314</v>
      </c>
      <c r="C308" s="4"/>
      <c r="D308" s="4"/>
      <c r="E308" s="4"/>
      <c r="F308" s="4"/>
      <c r="G308" s="18"/>
      <c r="H308" s="34"/>
      <c r="I308" s="28"/>
      <c r="J308" s="89">
        <v>1249.04</v>
      </c>
      <c r="K308" s="89">
        <v>1502.64</v>
      </c>
      <c r="L308" s="89">
        <v>3005.27</v>
      </c>
      <c r="M308" s="155">
        <f>SUM(L308-K308)</f>
        <v>1502.6299999999999</v>
      </c>
    </row>
    <row r="309" spans="1:13" ht="12.75">
      <c r="A309" s="126">
        <v>52100500</v>
      </c>
      <c r="B309" s="16" t="s">
        <v>315</v>
      </c>
      <c r="C309" s="4"/>
      <c r="D309" s="4"/>
      <c r="E309" s="4"/>
      <c r="F309" s="4"/>
      <c r="G309" s="18"/>
      <c r="H309" s="34">
        <v>0</v>
      </c>
      <c r="I309" s="28" t="e">
        <f>#REF!-H309</f>
        <v>#REF!</v>
      </c>
      <c r="J309" s="89">
        <v>191.48</v>
      </c>
      <c r="K309" s="193">
        <v>0</v>
      </c>
      <c r="L309" s="197">
        <v>0.01</v>
      </c>
      <c r="M309" s="155">
        <v>0.01</v>
      </c>
    </row>
    <row r="310" spans="1:13" ht="12.75">
      <c r="A310" s="126">
        <v>52100501</v>
      </c>
      <c r="B310" s="234" t="s">
        <v>316</v>
      </c>
      <c r="C310" s="230"/>
      <c r="D310" s="230"/>
      <c r="E310" s="230"/>
      <c r="F310" s="230"/>
      <c r="G310" s="231"/>
      <c r="H310" s="24">
        <v>0</v>
      </c>
      <c r="I310" s="28" t="e">
        <f>#REF!-H310</f>
        <v>#REF!</v>
      </c>
      <c r="J310" s="89">
        <v>435.2</v>
      </c>
      <c r="K310" s="89">
        <v>0</v>
      </c>
      <c r="L310" s="164"/>
      <c r="M310" s="155"/>
    </row>
    <row r="311" spans="1:13" s="54" customFormat="1" ht="12.75">
      <c r="A311" s="190">
        <v>52100503</v>
      </c>
      <c r="B311" s="242" t="s">
        <v>322</v>
      </c>
      <c r="C311" s="243"/>
      <c r="D311" s="243"/>
      <c r="E311" s="243"/>
      <c r="F311" s="243"/>
      <c r="G311" s="244"/>
      <c r="H311" s="191"/>
      <c r="I311" s="192"/>
      <c r="J311" s="193">
        <v>1485</v>
      </c>
      <c r="K311" s="193">
        <v>495</v>
      </c>
      <c r="L311" s="164">
        <v>0</v>
      </c>
      <c r="M311" s="155">
        <f>SUM(L311-K311)</f>
        <v>-495</v>
      </c>
    </row>
    <row r="312" spans="1:13" ht="12.75">
      <c r="A312" s="126">
        <v>52100504</v>
      </c>
      <c r="B312" s="234" t="s">
        <v>323</v>
      </c>
      <c r="C312" s="230"/>
      <c r="D312" s="230"/>
      <c r="E312" s="230"/>
      <c r="F312" s="230"/>
      <c r="G312" s="231"/>
      <c r="H312" s="137"/>
      <c r="I312" s="63"/>
      <c r="J312" s="89">
        <v>410</v>
      </c>
      <c r="K312" s="89">
        <v>0</v>
      </c>
      <c r="M312" s="155"/>
    </row>
    <row r="313" spans="11:13" ht="12.75">
      <c r="K313" s="89"/>
      <c r="L313" s="164"/>
      <c r="M313" s="155"/>
    </row>
    <row r="314" spans="1:13" s="41" customFormat="1" ht="12.75">
      <c r="A314" s="11">
        <v>521003</v>
      </c>
      <c r="B314" s="15" t="s">
        <v>217</v>
      </c>
      <c r="C314" s="10"/>
      <c r="D314" s="10"/>
      <c r="E314" s="10"/>
      <c r="F314" s="10"/>
      <c r="G314" s="40"/>
      <c r="H314" s="26">
        <f>H315</f>
        <v>1000</v>
      </c>
      <c r="I314" s="25" t="e">
        <f>#REF!-H314</f>
        <v>#REF!</v>
      </c>
      <c r="J314" s="35">
        <f>SUM(J315:J316)</f>
        <v>0</v>
      </c>
      <c r="K314" s="35">
        <f>SUM(K315:K316)</f>
        <v>5100</v>
      </c>
      <c r="L314" s="188">
        <f>SUM(L315)</f>
        <v>5100</v>
      </c>
      <c r="M314" s="79">
        <f>SUM(L314-K314)</f>
        <v>0</v>
      </c>
    </row>
    <row r="315" spans="1:13" ht="12.75">
      <c r="A315" s="8">
        <v>52100301</v>
      </c>
      <c r="B315" s="5" t="s">
        <v>216</v>
      </c>
      <c r="C315" s="4"/>
      <c r="D315" s="4"/>
      <c r="E315" s="4"/>
      <c r="F315" s="4"/>
      <c r="G315" s="18"/>
      <c r="H315" s="36">
        <v>1000</v>
      </c>
      <c r="I315" s="28" t="e">
        <f>#REF!-H315</f>
        <v>#REF!</v>
      </c>
      <c r="J315" s="106">
        <v>0</v>
      </c>
      <c r="K315" s="106">
        <v>5100</v>
      </c>
      <c r="L315" s="89">
        <v>5100</v>
      </c>
      <c r="M315" s="155">
        <f>SUM(L315-K315)</f>
        <v>0</v>
      </c>
    </row>
    <row r="316" spans="1:13" ht="12.75">
      <c r="A316" s="8">
        <v>52100302</v>
      </c>
      <c r="B316" s="5" t="s">
        <v>312</v>
      </c>
      <c r="C316" s="4"/>
      <c r="D316" s="4"/>
      <c r="E316" s="4"/>
      <c r="F316" s="4"/>
      <c r="G316" s="18"/>
      <c r="H316" s="36"/>
      <c r="I316" s="28"/>
      <c r="J316" s="106">
        <v>0</v>
      </c>
      <c r="K316" s="106">
        <v>0</v>
      </c>
      <c r="M316" s="155"/>
    </row>
    <row r="317" spans="1:13" s="41" customFormat="1" ht="27" customHeight="1">
      <c r="A317" s="11">
        <v>521004</v>
      </c>
      <c r="B317" s="207" t="s">
        <v>218</v>
      </c>
      <c r="C317" s="208"/>
      <c r="D317" s="208"/>
      <c r="E317" s="208"/>
      <c r="F317" s="208"/>
      <c r="G317" s="209"/>
      <c r="H317" s="26">
        <f>SUM(H318:H320)</f>
        <v>190000</v>
      </c>
      <c r="I317" s="25" t="e">
        <f>#REF!-H317</f>
        <v>#REF!</v>
      </c>
      <c r="J317" s="35">
        <f>SUM(J318:J320)</f>
        <v>0</v>
      </c>
      <c r="K317" s="35">
        <f>SUM(K318:K320)</f>
        <v>0</v>
      </c>
      <c r="L317" s="9"/>
      <c r="M317" s="79"/>
    </row>
    <row r="318" spans="1:13" ht="12.75">
      <c r="A318" s="8">
        <v>52100401</v>
      </c>
      <c r="B318" s="5" t="s">
        <v>219</v>
      </c>
      <c r="C318" s="4"/>
      <c r="D318" s="4"/>
      <c r="E318" s="4"/>
      <c r="F318" s="4"/>
      <c r="G318" s="18"/>
      <c r="H318" s="34">
        <v>0</v>
      </c>
      <c r="I318" s="28" t="e">
        <f>#REF!-H318</f>
        <v>#REF!</v>
      </c>
      <c r="J318" s="78">
        <v>0</v>
      </c>
      <c r="K318" s="78">
        <v>0</v>
      </c>
      <c r="L318" s="164"/>
      <c r="M318" s="155"/>
    </row>
    <row r="319" spans="1:13" ht="12.75">
      <c r="A319" s="8">
        <v>52100402</v>
      </c>
      <c r="B319" s="5" t="s">
        <v>276</v>
      </c>
      <c r="C319" s="4"/>
      <c r="D319" s="4"/>
      <c r="E319" s="4"/>
      <c r="F319" s="4"/>
      <c r="G319" s="18"/>
      <c r="H319" s="24">
        <v>110000</v>
      </c>
      <c r="I319" s="28" t="e">
        <f>#REF!-H319</f>
        <v>#REF!</v>
      </c>
      <c r="J319" s="89">
        <v>0</v>
      </c>
      <c r="K319" s="89">
        <v>0</v>
      </c>
      <c r="M319" s="155"/>
    </row>
    <row r="320" spans="1:13" ht="12.75">
      <c r="A320" s="8">
        <v>52100403</v>
      </c>
      <c r="B320" s="5" t="s">
        <v>277</v>
      </c>
      <c r="C320" s="4"/>
      <c r="D320" s="4"/>
      <c r="E320" s="4"/>
      <c r="F320" s="4"/>
      <c r="G320" s="18"/>
      <c r="H320" s="34">
        <v>80000</v>
      </c>
      <c r="I320" s="28" t="e">
        <f>#REF!-H320</f>
        <v>#REF!</v>
      </c>
      <c r="J320" s="89">
        <v>0</v>
      </c>
      <c r="K320" s="89">
        <v>0</v>
      </c>
      <c r="L320" s="164"/>
      <c r="M320" s="155"/>
    </row>
    <row r="321" spans="1:13" ht="12.75">
      <c r="A321" s="8"/>
      <c r="B321" s="5"/>
      <c r="C321" s="4"/>
      <c r="D321" s="4"/>
      <c r="E321" s="4"/>
      <c r="F321" s="4"/>
      <c r="G321" s="18"/>
      <c r="H321" s="24"/>
      <c r="I321" s="28"/>
      <c r="J321" s="89"/>
      <c r="K321" s="89"/>
      <c r="M321" s="155"/>
    </row>
    <row r="322" spans="1:13" s="47" customFormat="1" ht="12.75">
      <c r="A322" s="42">
        <v>5211</v>
      </c>
      <c r="B322" s="222" t="s">
        <v>78</v>
      </c>
      <c r="C322" s="232"/>
      <c r="D322" s="232"/>
      <c r="E322" s="232"/>
      <c r="F322" s="232"/>
      <c r="G322" s="233"/>
      <c r="H322" s="71">
        <f>H325-H323</f>
        <v>0</v>
      </c>
      <c r="I322" s="46" t="e">
        <f>#REF!-H322</f>
        <v>#REF!</v>
      </c>
      <c r="J322" s="112">
        <f>J323</f>
        <v>0</v>
      </c>
      <c r="K322" s="112">
        <v>0</v>
      </c>
      <c r="L322" s="200"/>
      <c r="M322" s="90"/>
    </row>
    <row r="323" spans="1:13" s="41" customFormat="1" ht="12.75">
      <c r="A323" s="11">
        <v>521101</v>
      </c>
      <c r="B323" s="14" t="s">
        <v>79</v>
      </c>
      <c r="C323" s="10"/>
      <c r="D323" s="10"/>
      <c r="E323" s="10"/>
      <c r="F323" s="10"/>
      <c r="G323" s="40"/>
      <c r="H323" s="26">
        <f>H324</f>
        <v>0</v>
      </c>
      <c r="I323" s="25" t="e">
        <f>#REF!-H323</f>
        <v>#REF!</v>
      </c>
      <c r="J323" s="35">
        <f>J324</f>
        <v>0</v>
      </c>
      <c r="K323" s="35">
        <f>K324</f>
        <v>0</v>
      </c>
      <c r="M323" s="79"/>
    </row>
    <row r="324" spans="1:13" ht="12.75">
      <c r="A324" s="8">
        <v>52110101</v>
      </c>
      <c r="B324" s="12" t="s">
        <v>268</v>
      </c>
      <c r="C324" s="4"/>
      <c r="D324" s="4"/>
      <c r="E324" s="4"/>
      <c r="F324" s="4"/>
      <c r="G324" s="18"/>
      <c r="H324" s="34">
        <v>0</v>
      </c>
      <c r="I324" s="28" t="e">
        <f>#REF!-H324</f>
        <v>#REF!</v>
      </c>
      <c r="J324" s="78">
        <v>0</v>
      </c>
      <c r="K324" s="78">
        <v>0</v>
      </c>
      <c r="L324" s="164"/>
      <c r="M324" s="53"/>
    </row>
    <row r="325" spans="1:13" s="41" customFormat="1" ht="12.75">
      <c r="A325" s="11">
        <v>521111</v>
      </c>
      <c r="B325" s="14" t="s">
        <v>80</v>
      </c>
      <c r="C325" s="10"/>
      <c r="D325" s="10"/>
      <c r="E325" s="10"/>
      <c r="F325" s="10"/>
      <c r="G325" s="40"/>
      <c r="H325" s="26">
        <f>H326</f>
        <v>0</v>
      </c>
      <c r="I325" s="25" t="e">
        <f>#REF!-H325</f>
        <v>#REF!</v>
      </c>
      <c r="J325" s="35">
        <f>J326</f>
        <v>0</v>
      </c>
      <c r="K325" s="35">
        <f>K326</f>
        <v>0</v>
      </c>
      <c r="M325" s="79"/>
    </row>
    <row r="326" spans="1:13" ht="12.75">
      <c r="A326" s="8">
        <v>52111101</v>
      </c>
      <c r="B326" s="12" t="s">
        <v>267</v>
      </c>
      <c r="C326" s="4"/>
      <c r="D326" s="4"/>
      <c r="E326" s="4"/>
      <c r="F326" s="4"/>
      <c r="G326" s="18"/>
      <c r="H326" s="34">
        <v>0</v>
      </c>
      <c r="I326" s="28" t="e">
        <f>#REF!-H326</f>
        <v>#REF!</v>
      </c>
      <c r="J326" s="78">
        <v>0</v>
      </c>
      <c r="K326" s="78">
        <v>0</v>
      </c>
      <c r="L326" s="164"/>
      <c r="M326" s="53"/>
    </row>
    <row r="327" spans="1:13" ht="12.75">
      <c r="A327" s="8"/>
      <c r="B327" s="12"/>
      <c r="C327" s="4"/>
      <c r="D327" s="4"/>
      <c r="E327" s="4"/>
      <c r="F327" s="4"/>
      <c r="G327" s="18"/>
      <c r="H327" s="24"/>
      <c r="I327" s="28"/>
      <c r="J327" s="89"/>
      <c r="K327" s="89"/>
      <c r="M327" s="155"/>
    </row>
    <row r="328" spans="1:13" s="47" customFormat="1" ht="12.75">
      <c r="A328" s="42">
        <v>5212</v>
      </c>
      <c r="B328" s="43" t="s">
        <v>81</v>
      </c>
      <c r="C328" s="44"/>
      <c r="D328" s="44"/>
      <c r="E328" s="44"/>
      <c r="F328" s="44"/>
      <c r="G328" s="45"/>
      <c r="H328" s="71">
        <f>SUM(H329:H331)</f>
        <v>290000</v>
      </c>
      <c r="I328" s="46" t="e">
        <f>#REF!-H328</f>
        <v>#REF!</v>
      </c>
      <c r="J328" s="112">
        <f>SUM(J329:J331)</f>
        <v>0</v>
      </c>
      <c r="K328" s="112">
        <f>SUM(K329:K331)</f>
        <v>0</v>
      </c>
      <c r="L328" s="200"/>
      <c r="M328" s="90"/>
    </row>
    <row r="329" spans="1:13" ht="12.75">
      <c r="A329" s="8">
        <v>521201</v>
      </c>
      <c r="B329" s="12" t="s">
        <v>220</v>
      </c>
      <c r="C329" s="4"/>
      <c r="D329" s="4"/>
      <c r="E329" s="4"/>
      <c r="F329" s="4"/>
      <c r="G329" s="18"/>
      <c r="H329" s="24">
        <v>0</v>
      </c>
      <c r="I329" s="28" t="e">
        <f>#REF!-H329</f>
        <v>#REF!</v>
      </c>
      <c r="J329" s="89">
        <v>0</v>
      </c>
      <c r="K329" s="89">
        <v>0</v>
      </c>
      <c r="M329" s="155"/>
    </row>
    <row r="330" spans="1:13" ht="12.75">
      <c r="A330" s="8">
        <v>521202</v>
      </c>
      <c r="B330" s="12" t="s">
        <v>221</v>
      </c>
      <c r="C330" s="4"/>
      <c r="D330" s="4"/>
      <c r="E330" s="4"/>
      <c r="F330" s="4"/>
      <c r="G330" s="18"/>
      <c r="H330" s="34">
        <v>0</v>
      </c>
      <c r="I330" s="28" t="e">
        <f>#REF!-H330</f>
        <v>#REF!</v>
      </c>
      <c r="J330" s="78">
        <v>0</v>
      </c>
      <c r="K330" s="78">
        <v>0</v>
      </c>
      <c r="L330" s="164"/>
      <c r="M330" s="155"/>
    </row>
    <row r="331" spans="1:13" ht="12.75">
      <c r="A331" s="8">
        <v>521203</v>
      </c>
      <c r="B331" s="236" t="s">
        <v>285</v>
      </c>
      <c r="C331" s="230"/>
      <c r="D331" s="230"/>
      <c r="E331" s="230"/>
      <c r="F331" s="230"/>
      <c r="G331" s="231"/>
      <c r="H331" s="24">
        <v>290000</v>
      </c>
      <c r="I331" s="28" t="e">
        <f>#REF!-H331</f>
        <v>#REF!</v>
      </c>
      <c r="J331" s="89">
        <v>0</v>
      </c>
      <c r="K331" s="89">
        <v>0</v>
      </c>
      <c r="M331" s="155"/>
    </row>
    <row r="332" spans="1:13" ht="12.75">
      <c r="A332" s="8"/>
      <c r="B332" s="12"/>
      <c r="C332" s="4"/>
      <c r="D332" s="4"/>
      <c r="E332" s="4"/>
      <c r="F332" s="4"/>
      <c r="G332" s="18"/>
      <c r="H332" s="34"/>
      <c r="I332" s="28"/>
      <c r="J332" s="78"/>
      <c r="K332" s="78"/>
      <c r="L332" s="164"/>
      <c r="M332" s="155"/>
    </row>
    <row r="333" spans="1:13" s="47" customFormat="1" ht="12.75">
      <c r="A333" s="42">
        <v>5213</v>
      </c>
      <c r="B333" s="48" t="s">
        <v>82</v>
      </c>
      <c r="C333" s="44"/>
      <c r="D333" s="44"/>
      <c r="E333" s="44"/>
      <c r="F333" s="44"/>
      <c r="G333" s="45"/>
      <c r="H333" s="69">
        <f>SUM(H334:H338)</f>
        <v>271000</v>
      </c>
      <c r="I333" s="46" t="e">
        <f>#REF!-H333</f>
        <v>#REF!</v>
      </c>
      <c r="J333" s="67">
        <f>SUM(J334:J338)</f>
        <v>0</v>
      </c>
      <c r="K333" s="67">
        <f>SUM(K334:K338)</f>
        <v>204860.32</v>
      </c>
      <c r="L333" s="189">
        <f>SUM(L337)</f>
        <v>40270.17</v>
      </c>
      <c r="M333" s="90">
        <f>SUM(M337)</f>
        <v>-164590.15000000002</v>
      </c>
    </row>
    <row r="334" spans="1:13" ht="12.75">
      <c r="A334" s="8">
        <v>521301</v>
      </c>
      <c r="B334" s="16" t="s">
        <v>222</v>
      </c>
      <c r="C334" s="4"/>
      <c r="D334" s="4"/>
      <c r="E334" s="4"/>
      <c r="F334" s="4"/>
      <c r="G334" s="18"/>
      <c r="H334" s="34">
        <v>0</v>
      </c>
      <c r="I334" s="28" t="e">
        <f>#REF!-H334</f>
        <v>#REF!</v>
      </c>
      <c r="J334" s="78">
        <v>0</v>
      </c>
      <c r="K334" s="78">
        <v>0</v>
      </c>
      <c r="L334" s="164"/>
      <c r="M334" s="53"/>
    </row>
    <row r="335" spans="1:13" ht="12.75">
      <c r="A335" s="8">
        <v>521302</v>
      </c>
      <c r="B335" s="16" t="s">
        <v>286</v>
      </c>
      <c r="C335" s="4"/>
      <c r="D335" s="4"/>
      <c r="E335" s="4"/>
      <c r="F335" s="4"/>
      <c r="G335" s="18"/>
      <c r="H335" s="24">
        <v>271000</v>
      </c>
      <c r="I335" s="28" t="e">
        <f>#REF!-H335</f>
        <v>#REF!</v>
      </c>
      <c r="J335" s="89">
        <v>0</v>
      </c>
      <c r="K335" s="89">
        <v>0</v>
      </c>
      <c r="M335" s="53"/>
    </row>
    <row r="336" spans="1:13" ht="26.25" customHeight="1">
      <c r="A336" s="8">
        <v>521303</v>
      </c>
      <c r="B336" s="237" t="s">
        <v>287</v>
      </c>
      <c r="C336" s="208"/>
      <c r="D336" s="208"/>
      <c r="E336" s="208"/>
      <c r="F336" s="208"/>
      <c r="G336" s="209"/>
      <c r="H336" s="24">
        <v>0</v>
      </c>
      <c r="I336" s="28" t="e">
        <f>#REF!-H336</f>
        <v>#REF!</v>
      </c>
      <c r="J336" s="89">
        <v>0</v>
      </c>
      <c r="K336" s="89">
        <v>0</v>
      </c>
      <c r="L336" s="164"/>
      <c r="M336" s="53"/>
    </row>
    <row r="337" spans="1:13" ht="12.75">
      <c r="A337" s="8">
        <v>521304</v>
      </c>
      <c r="B337" s="75" t="s">
        <v>288</v>
      </c>
      <c r="C337" s="4"/>
      <c r="D337" s="4"/>
      <c r="E337" s="4"/>
      <c r="F337" s="4"/>
      <c r="G337" s="18"/>
      <c r="H337" s="24">
        <v>0</v>
      </c>
      <c r="I337" s="28" t="e">
        <f>#REF!-H337</f>
        <v>#REF!</v>
      </c>
      <c r="J337" s="89">
        <v>0</v>
      </c>
      <c r="K337" s="89">
        <f>195000+4000+5860.32</f>
        <v>204860.32</v>
      </c>
      <c r="L337" s="89">
        <v>40270.17</v>
      </c>
      <c r="M337" s="89">
        <f>SUM(L337-K337)</f>
        <v>-164590.15000000002</v>
      </c>
    </row>
    <row r="338" spans="1:13" ht="12.75">
      <c r="A338" s="8">
        <v>521305</v>
      </c>
      <c r="B338" s="75" t="s">
        <v>310</v>
      </c>
      <c r="C338" s="4"/>
      <c r="D338" s="4"/>
      <c r="E338" s="4"/>
      <c r="F338" s="4"/>
      <c r="G338" s="18"/>
      <c r="H338" s="24">
        <v>0</v>
      </c>
      <c r="I338" s="28" t="e">
        <f>#REF!-H338</f>
        <v>#REF!</v>
      </c>
      <c r="J338" s="89">
        <v>0</v>
      </c>
      <c r="K338" s="89">
        <v>0</v>
      </c>
      <c r="M338" s="53"/>
    </row>
    <row r="339" spans="1:13" ht="12.75">
      <c r="A339" s="8"/>
      <c r="B339" s="5"/>
      <c r="C339" s="4"/>
      <c r="D339" s="4"/>
      <c r="E339" s="4"/>
      <c r="F339" s="4"/>
      <c r="G339" s="18"/>
      <c r="H339" s="24"/>
      <c r="I339" s="28"/>
      <c r="J339" s="89"/>
      <c r="K339" s="89"/>
      <c r="L339" s="164"/>
      <c r="M339" s="155"/>
    </row>
    <row r="340" spans="1:13" s="47" customFormat="1" ht="12.75">
      <c r="A340" s="42">
        <v>5214</v>
      </c>
      <c r="B340" s="43" t="s">
        <v>83</v>
      </c>
      <c r="C340" s="44"/>
      <c r="D340" s="44"/>
      <c r="E340" s="44"/>
      <c r="F340" s="44"/>
      <c r="G340" s="45"/>
      <c r="H340" s="69">
        <f>+H341+H348+H349+H353+H363</f>
        <v>2379000</v>
      </c>
      <c r="I340" s="46" t="e">
        <f>#REF!-H340</f>
        <v>#REF!</v>
      </c>
      <c r="J340" s="67">
        <f>+J341+J348+J349+J353+J363</f>
        <v>1697604.6400000001</v>
      </c>
      <c r="K340" s="67">
        <f>+K341+K348+K349+K353+K363</f>
        <v>3413872.8099999996</v>
      </c>
      <c r="L340" s="189">
        <f>SUM(L353+L363)</f>
        <v>863071.5800000001</v>
      </c>
      <c r="M340" s="90">
        <f>SUM(M353+M363)</f>
        <v>-2550801.23</v>
      </c>
    </row>
    <row r="341" spans="1:13" s="41" customFormat="1" ht="12.75">
      <c r="A341" s="11">
        <v>521401</v>
      </c>
      <c r="B341" s="14" t="s">
        <v>223</v>
      </c>
      <c r="C341" s="10"/>
      <c r="D341" s="10"/>
      <c r="E341" s="10"/>
      <c r="F341" s="10"/>
      <c r="G341" s="40"/>
      <c r="H341" s="26">
        <f>SUM(H342:H347)</f>
        <v>1800000</v>
      </c>
      <c r="I341" s="25" t="e">
        <f>#REF!-H341</f>
        <v>#REF!</v>
      </c>
      <c r="J341" s="35">
        <f>SUM(J342:J347)</f>
        <v>411791.99</v>
      </c>
      <c r="K341" s="35">
        <f>SUM(K342:K347)</f>
        <v>0</v>
      </c>
      <c r="L341" s="9"/>
      <c r="M341" s="79"/>
    </row>
    <row r="342" spans="1:13" ht="12.75">
      <c r="A342" s="8">
        <v>52140101</v>
      </c>
      <c r="B342" s="12" t="s">
        <v>224</v>
      </c>
      <c r="C342" s="4"/>
      <c r="D342" s="4"/>
      <c r="E342" s="4"/>
      <c r="F342" s="4"/>
      <c r="G342" s="18"/>
      <c r="H342" s="36">
        <v>0</v>
      </c>
      <c r="I342" s="28" t="e">
        <f>#REF!-H342</f>
        <v>#REF!</v>
      </c>
      <c r="J342" s="106">
        <v>0</v>
      </c>
      <c r="K342" s="106">
        <v>0</v>
      </c>
      <c r="M342" s="79"/>
    </row>
    <row r="343" spans="1:13" ht="12.75">
      <c r="A343" s="8">
        <v>52140102</v>
      </c>
      <c r="B343" s="12" t="s">
        <v>225</v>
      </c>
      <c r="C343" s="4"/>
      <c r="D343" s="4"/>
      <c r="E343" s="4"/>
      <c r="F343" s="4"/>
      <c r="G343" s="18"/>
      <c r="H343" s="24">
        <v>0</v>
      </c>
      <c r="I343" s="28" t="e">
        <f>#REF!-H343</f>
        <v>#REF!</v>
      </c>
      <c r="J343" s="89">
        <v>0</v>
      </c>
      <c r="K343" s="89">
        <v>0</v>
      </c>
      <c r="L343" s="164"/>
      <c r="M343" s="79"/>
    </row>
    <row r="344" spans="1:13" ht="12.75">
      <c r="A344" s="8">
        <v>52140103</v>
      </c>
      <c r="B344" s="12" t="s">
        <v>105</v>
      </c>
      <c r="C344" s="4"/>
      <c r="D344" s="4"/>
      <c r="E344" s="4"/>
      <c r="F344" s="4"/>
      <c r="G344" s="18"/>
      <c r="H344" s="24">
        <v>0</v>
      </c>
      <c r="I344" s="28" t="e">
        <f>#REF!-H344</f>
        <v>#REF!</v>
      </c>
      <c r="J344" s="89">
        <v>0</v>
      </c>
      <c r="K344" s="89">
        <v>0</v>
      </c>
      <c r="M344" s="79"/>
    </row>
    <row r="345" spans="1:13" ht="12.75">
      <c r="A345" s="8">
        <v>52140104</v>
      </c>
      <c r="B345" s="12" t="s">
        <v>104</v>
      </c>
      <c r="C345" s="4"/>
      <c r="D345" s="4"/>
      <c r="E345" s="4"/>
      <c r="F345" s="4"/>
      <c r="G345" s="18"/>
      <c r="H345" s="34">
        <v>0</v>
      </c>
      <c r="I345" s="28" t="e">
        <f>#REF!-H345</f>
        <v>#REF!</v>
      </c>
      <c r="J345" s="78">
        <v>411791.99</v>
      </c>
      <c r="K345" s="78">
        <v>0</v>
      </c>
      <c r="L345" s="164"/>
      <c r="M345" s="79"/>
    </row>
    <row r="346" spans="1:13" ht="13.5" customHeight="1">
      <c r="A346" s="8">
        <v>52140105</v>
      </c>
      <c r="B346" s="12" t="s">
        <v>226</v>
      </c>
      <c r="C346" s="4"/>
      <c r="D346" s="4"/>
      <c r="E346" s="4"/>
      <c r="F346" s="4"/>
      <c r="G346" s="18"/>
      <c r="H346" s="24">
        <v>0</v>
      </c>
      <c r="I346" s="28" t="e">
        <f>#REF!-H346</f>
        <v>#REF!</v>
      </c>
      <c r="J346" s="89">
        <v>0</v>
      </c>
      <c r="K346" s="89">
        <v>0</v>
      </c>
      <c r="L346" s="164"/>
      <c r="M346" s="79"/>
    </row>
    <row r="347" spans="1:13" ht="13.5" customHeight="1">
      <c r="A347" s="8">
        <v>52140106</v>
      </c>
      <c r="B347" s="12" t="s">
        <v>260</v>
      </c>
      <c r="C347" s="4"/>
      <c r="D347" s="4"/>
      <c r="E347" s="4"/>
      <c r="F347" s="4"/>
      <c r="G347" s="18"/>
      <c r="H347" s="24">
        <v>1800000</v>
      </c>
      <c r="I347" s="28" t="e">
        <f>#REF!-H347</f>
        <v>#REF!</v>
      </c>
      <c r="J347" s="89">
        <v>0</v>
      </c>
      <c r="K347" s="89">
        <v>0</v>
      </c>
      <c r="M347" s="79"/>
    </row>
    <row r="348" spans="1:13" s="41" customFormat="1" ht="12.75">
      <c r="A348" s="11">
        <v>521402</v>
      </c>
      <c r="B348" s="14" t="s">
        <v>227</v>
      </c>
      <c r="C348" s="10"/>
      <c r="D348" s="10"/>
      <c r="E348" s="10"/>
      <c r="F348" s="10"/>
      <c r="G348" s="40"/>
      <c r="H348" s="26">
        <v>0</v>
      </c>
      <c r="I348" s="25" t="e">
        <f>#REF!-H348</f>
        <v>#REF!</v>
      </c>
      <c r="J348" s="35">
        <v>0</v>
      </c>
      <c r="K348" s="35">
        <v>0</v>
      </c>
      <c r="L348" s="9"/>
      <c r="M348" s="79"/>
    </row>
    <row r="349" spans="1:13" s="41" customFormat="1" ht="12.75">
      <c r="A349" s="11">
        <v>521403</v>
      </c>
      <c r="B349" s="14" t="s">
        <v>228</v>
      </c>
      <c r="C349" s="10"/>
      <c r="D349" s="10"/>
      <c r="E349" s="10"/>
      <c r="F349" s="10"/>
      <c r="G349" s="40"/>
      <c r="H349" s="27">
        <f>SUM(H350:H352)</f>
        <v>0</v>
      </c>
      <c r="I349" s="25" t="e">
        <f>#REF!-H349</f>
        <v>#REF!</v>
      </c>
      <c r="J349" s="111">
        <f>SUM(J350:J352)</f>
        <v>0</v>
      </c>
      <c r="K349" s="111">
        <f>SUM(K350:K352)</f>
        <v>0</v>
      </c>
      <c r="M349" s="79"/>
    </row>
    <row r="350" spans="1:13" ht="12.75">
      <c r="A350" s="8">
        <v>52140301</v>
      </c>
      <c r="B350" s="12" t="s">
        <v>229</v>
      </c>
      <c r="C350" s="4"/>
      <c r="D350" s="4"/>
      <c r="E350" s="4"/>
      <c r="F350" s="4"/>
      <c r="G350" s="18"/>
      <c r="H350" s="24">
        <v>0</v>
      </c>
      <c r="I350" s="28" t="e">
        <f>#REF!-H350</f>
        <v>#REF!</v>
      </c>
      <c r="J350" s="89">
        <v>0</v>
      </c>
      <c r="K350" s="89">
        <v>0</v>
      </c>
      <c r="L350" s="164"/>
      <c r="M350" s="53"/>
    </row>
    <row r="351" spans="1:13" ht="12.75">
      <c r="A351" s="8">
        <v>52140302</v>
      </c>
      <c r="B351" s="12" t="s">
        <v>230</v>
      </c>
      <c r="C351" s="4"/>
      <c r="D351" s="4"/>
      <c r="E351" s="4"/>
      <c r="F351" s="4"/>
      <c r="G351" s="18"/>
      <c r="H351" s="34">
        <v>0</v>
      </c>
      <c r="I351" s="28" t="e">
        <f>#REF!-H351</f>
        <v>#REF!</v>
      </c>
      <c r="J351" s="78">
        <v>0</v>
      </c>
      <c r="K351" s="78">
        <v>0</v>
      </c>
      <c r="M351" s="53"/>
    </row>
    <row r="352" spans="1:13" ht="12.75">
      <c r="A352" s="8">
        <v>52140303</v>
      </c>
      <c r="B352" s="12" t="s">
        <v>231</v>
      </c>
      <c r="C352" s="4"/>
      <c r="D352" s="4"/>
      <c r="E352" s="4"/>
      <c r="F352" s="4"/>
      <c r="G352" s="18"/>
      <c r="H352" s="24">
        <v>0</v>
      </c>
      <c r="I352" s="28" t="e">
        <f>#REF!-H352</f>
        <v>#REF!</v>
      </c>
      <c r="J352" s="89">
        <v>0</v>
      </c>
      <c r="K352" s="89">
        <v>0</v>
      </c>
      <c r="L352" s="164"/>
      <c r="M352" s="53"/>
    </row>
    <row r="353" spans="1:13" s="41" customFormat="1" ht="12.75">
      <c r="A353" s="11">
        <v>521404</v>
      </c>
      <c r="B353" s="14" t="s">
        <v>232</v>
      </c>
      <c r="C353" s="10"/>
      <c r="D353" s="10"/>
      <c r="E353" s="10"/>
      <c r="F353" s="10"/>
      <c r="G353" s="40"/>
      <c r="H353" s="27">
        <f>SUM(H354:H360)</f>
        <v>273000</v>
      </c>
      <c r="I353" s="25" t="e">
        <f>#REF!-H353</f>
        <v>#REF!</v>
      </c>
      <c r="J353" s="111">
        <f>SUM(J354:J361)</f>
        <v>102771.24</v>
      </c>
      <c r="K353" s="111">
        <f>SUM(K354:K362)</f>
        <v>275993.97</v>
      </c>
      <c r="L353" s="188">
        <f>SUM(L354:L362)</f>
        <v>283423.96</v>
      </c>
      <c r="M353" s="79">
        <f>SUM(M354:M362)</f>
        <v>7429.989999999999</v>
      </c>
    </row>
    <row r="354" spans="1:13" ht="12.75">
      <c r="A354" s="8">
        <v>52140401</v>
      </c>
      <c r="B354" s="12" t="s">
        <v>84</v>
      </c>
      <c r="C354" s="4"/>
      <c r="D354" s="4"/>
      <c r="E354" s="4"/>
      <c r="F354" s="4"/>
      <c r="G354" s="18"/>
      <c r="H354" s="24">
        <v>20000</v>
      </c>
      <c r="I354" s="28" t="e">
        <f>#REF!-H354</f>
        <v>#REF!</v>
      </c>
      <c r="J354" s="89">
        <v>28504</v>
      </c>
      <c r="K354" s="89">
        <v>16059</v>
      </c>
      <c r="L354" s="89">
        <v>13193</v>
      </c>
      <c r="M354" s="53">
        <f>SUM(L354-K354)</f>
        <v>-2866</v>
      </c>
    </row>
    <row r="355" spans="1:13" ht="12.75">
      <c r="A355" s="8">
        <v>52140402</v>
      </c>
      <c r="B355" s="12" t="s">
        <v>233</v>
      </c>
      <c r="C355" s="4"/>
      <c r="D355" s="4"/>
      <c r="E355" s="4"/>
      <c r="F355" s="4"/>
      <c r="G355" s="18"/>
      <c r="H355" s="34">
        <v>0</v>
      </c>
      <c r="I355" s="28" t="e">
        <f>#REF!-H355</f>
        <v>#REF!</v>
      </c>
      <c r="J355" s="78">
        <v>0</v>
      </c>
      <c r="K355" s="78">
        <v>0</v>
      </c>
      <c r="M355" s="53"/>
    </row>
    <row r="356" spans="1:13" ht="12.75">
      <c r="A356" s="8">
        <v>52140403</v>
      </c>
      <c r="B356" s="12" t="s">
        <v>234</v>
      </c>
      <c r="C356" s="4"/>
      <c r="D356" s="4"/>
      <c r="E356" s="4"/>
      <c r="F356" s="4"/>
      <c r="G356" s="18"/>
      <c r="H356" s="24">
        <v>3000</v>
      </c>
      <c r="I356" s="28" t="e">
        <f>#REF!-H356</f>
        <v>#REF!</v>
      </c>
      <c r="J356" s="89">
        <v>3546.76</v>
      </c>
      <c r="K356" s="89">
        <v>3428</v>
      </c>
      <c r="L356" s="89">
        <v>3946.81</v>
      </c>
      <c r="M356" s="53">
        <f aca="true" t="shared" si="1" ref="M356:M362">SUM(L356-K356)</f>
        <v>518.81</v>
      </c>
    </row>
    <row r="357" spans="1:16" ht="12.75">
      <c r="A357" s="8">
        <v>52140404</v>
      </c>
      <c r="B357" s="12" t="s">
        <v>85</v>
      </c>
      <c r="C357" s="4"/>
      <c r="D357" s="4"/>
      <c r="E357" s="4"/>
      <c r="F357" s="4"/>
      <c r="G357" s="18"/>
      <c r="H357" s="34">
        <v>1000</v>
      </c>
      <c r="I357" s="28" t="e">
        <f>#REF!-H357</f>
        <v>#REF!</v>
      </c>
      <c r="J357" s="78">
        <v>1146</v>
      </c>
      <c r="K357" s="78">
        <v>90.25</v>
      </c>
      <c r="L357" s="105">
        <v>45.5</v>
      </c>
      <c r="M357" s="53">
        <f t="shared" si="1"/>
        <v>-44.75</v>
      </c>
      <c r="P357" s="1"/>
    </row>
    <row r="358" spans="1:16" ht="12.75">
      <c r="A358" s="8">
        <v>52140405</v>
      </c>
      <c r="B358" s="12" t="s">
        <v>106</v>
      </c>
      <c r="C358" s="4"/>
      <c r="D358" s="4"/>
      <c r="E358" s="4"/>
      <c r="F358" s="4"/>
      <c r="G358" s="18"/>
      <c r="H358" s="24">
        <v>200000</v>
      </c>
      <c r="I358" s="28" t="e">
        <f>#REF!-H358</f>
        <v>#REF!</v>
      </c>
      <c r="J358" s="89">
        <v>27206.28</v>
      </c>
      <c r="K358" s="89">
        <v>229671.99</v>
      </c>
      <c r="L358" s="89">
        <v>235182.02</v>
      </c>
      <c r="M358" s="53">
        <f t="shared" si="1"/>
        <v>5510.029999999999</v>
      </c>
      <c r="P358" s="143"/>
    </row>
    <row r="359" spans="1:16" ht="12.75">
      <c r="A359" s="8">
        <v>52140406</v>
      </c>
      <c r="B359" s="12" t="s">
        <v>107</v>
      </c>
      <c r="C359" s="4"/>
      <c r="D359" s="4"/>
      <c r="E359" s="4"/>
      <c r="F359" s="4"/>
      <c r="G359" s="18"/>
      <c r="H359" s="34">
        <v>30000</v>
      </c>
      <c r="I359" s="28" t="e">
        <f>#REF!-H359</f>
        <v>#REF!</v>
      </c>
      <c r="J359" s="78">
        <v>38957.9</v>
      </c>
      <c r="K359" s="78">
        <v>15343.19</v>
      </c>
      <c r="L359" s="89">
        <v>18114.97</v>
      </c>
      <c r="M359" s="53">
        <f t="shared" si="1"/>
        <v>2771.7800000000007</v>
      </c>
      <c r="P359" s="1"/>
    </row>
    <row r="360" spans="1:16" ht="12.75">
      <c r="A360" s="8">
        <v>52140407</v>
      </c>
      <c r="B360" s="12" t="s">
        <v>86</v>
      </c>
      <c r="C360" s="4"/>
      <c r="D360" s="4"/>
      <c r="E360" s="4"/>
      <c r="F360" s="4"/>
      <c r="G360" s="18"/>
      <c r="H360" s="24">
        <v>19000</v>
      </c>
      <c r="I360" s="28" t="e">
        <f>#REF!-H360</f>
        <v>#REF!</v>
      </c>
      <c r="J360" s="89">
        <v>3392.46</v>
      </c>
      <c r="K360" s="89">
        <v>10374.6</v>
      </c>
      <c r="L360" s="105">
        <v>11770.27</v>
      </c>
      <c r="M360" s="53">
        <f t="shared" si="1"/>
        <v>1395.67</v>
      </c>
      <c r="P360" s="1"/>
    </row>
    <row r="361" spans="1:16" ht="12.75">
      <c r="A361" s="8">
        <v>52140408</v>
      </c>
      <c r="B361" s="75" t="s">
        <v>311</v>
      </c>
      <c r="C361" s="4"/>
      <c r="D361" s="4"/>
      <c r="E361" s="4"/>
      <c r="F361" s="4"/>
      <c r="G361" s="18"/>
      <c r="H361" s="34"/>
      <c r="I361" s="28"/>
      <c r="J361" s="24">
        <v>17.84</v>
      </c>
      <c r="K361" s="89">
        <v>42.86</v>
      </c>
      <c r="L361" s="89">
        <v>17.59</v>
      </c>
      <c r="M361" s="53">
        <f t="shared" si="1"/>
        <v>-25.27</v>
      </c>
      <c r="P361" s="140"/>
    </row>
    <row r="362" spans="1:16" ht="12.75">
      <c r="A362" s="8">
        <v>52140409</v>
      </c>
      <c r="B362" s="75" t="s">
        <v>345</v>
      </c>
      <c r="C362" s="4"/>
      <c r="D362" s="4"/>
      <c r="E362" s="4"/>
      <c r="F362" s="4"/>
      <c r="G362" s="18"/>
      <c r="H362" s="34"/>
      <c r="I362" s="28"/>
      <c r="J362" s="34"/>
      <c r="K362" s="78">
        <v>984.08</v>
      </c>
      <c r="L362" s="105">
        <v>1153.8</v>
      </c>
      <c r="M362" s="53">
        <f t="shared" si="1"/>
        <v>169.7199999999999</v>
      </c>
      <c r="P362" s="140"/>
    </row>
    <row r="363" spans="1:16" s="41" customFormat="1" ht="12.75">
      <c r="A363" s="11">
        <v>521405</v>
      </c>
      <c r="B363" s="14" t="s">
        <v>87</v>
      </c>
      <c r="C363" s="10"/>
      <c r="D363" s="10"/>
      <c r="E363" s="10"/>
      <c r="F363" s="10"/>
      <c r="G363" s="40"/>
      <c r="H363" s="27">
        <f>SUM(H364:H370)</f>
        <v>306000</v>
      </c>
      <c r="I363" s="25" t="e">
        <f>#REF!-H363</f>
        <v>#REF!</v>
      </c>
      <c r="J363" s="111">
        <f>SUM(J364:J371)</f>
        <v>1183041.4100000001</v>
      </c>
      <c r="K363" s="35">
        <f>SUM(K364:K372)</f>
        <v>3137878.84</v>
      </c>
      <c r="L363" s="26">
        <f>SUM(L364:L372)</f>
        <v>579647.62</v>
      </c>
      <c r="M363" s="79">
        <f>SUM(M364:M372)</f>
        <v>-2558231.22</v>
      </c>
      <c r="P363" s="144"/>
    </row>
    <row r="364" spans="1:13" ht="12.75">
      <c r="A364" s="49">
        <v>52140501</v>
      </c>
      <c r="B364" s="12" t="s">
        <v>88</v>
      </c>
      <c r="C364" s="50"/>
      <c r="D364" s="50"/>
      <c r="E364" s="50"/>
      <c r="F364" s="50"/>
      <c r="G364" s="51"/>
      <c r="H364" s="89">
        <v>90000</v>
      </c>
      <c r="I364" s="53" t="e">
        <f>#REF!-H364</f>
        <v>#REF!</v>
      </c>
      <c r="J364" s="89">
        <v>81028.45</v>
      </c>
      <c r="K364" s="89">
        <v>55437.44</v>
      </c>
      <c r="L364" s="105">
        <v>65502.84</v>
      </c>
      <c r="M364" s="155">
        <f>SUM(L364-K364)</f>
        <v>10065.399999999994</v>
      </c>
    </row>
    <row r="365" spans="1:13" ht="12.75">
      <c r="A365" s="8">
        <v>52140502</v>
      </c>
      <c r="B365" s="12" t="s">
        <v>235</v>
      </c>
      <c r="C365" s="4"/>
      <c r="D365" s="4"/>
      <c r="E365" s="4"/>
      <c r="F365" s="4"/>
      <c r="G365" s="18"/>
      <c r="H365" s="34">
        <v>0</v>
      </c>
      <c r="I365" s="28" t="e">
        <f>#REF!-H365</f>
        <v>#REF!</v>
      </c>
      <c r="J365" s="78">
        <v>0</v>
      </c>
      <c r="K365" s="78">
        <v>0</v>
      </c>
      <c r="L365" s="164"/>
      <c r="M365" s="155"/>
    </row>
    <row r="366" spans="1:13" ht="12.75">
      <c r="A366" s="8">
        <v>52140503</v>
      </c>
      <c r="B366" s="12" t="s">
        <v>236</v>
      </c>
      <c r="C366" s="4"/>
      <c r="D366" s="4"/>
      <c r="E366" s="4"/>
      <c r="F366" s="4"/>
      <c r="G366" s="18"/>
      <c r="H366" s="24">
        <v>3000</v>
      </c>
      <c r="I366" s="28" t="e">
        <f>#REF!-H366</f>
        <v>#REF!</v>
      </c>
      <c r="J366" s="89">
        <v>0</v>
      </c>
      <c r="K366" s="89">
        <v>0</v>
      </c>
      <c r="M366" s="155"/>
    </row>
    <row r="367" spans="1:13" ht="12.75">
      <c r="A367" s="8">
        <v>52140504</v>
      </c>
      <c r="B367" s="12" t="s">
        <v>237</v>
      </c>
      <c r="C367" s="4"/>
      <c r="D367" s="4"/>
      <c r="E367" s="4"/>
      <c r="F367" s="4"/>
      <c r="G367" s="18"/>
      <c r="H367" s="34">
        <v>11000</v>
      </c>
      <c r="I367" s="28" t="e">
        <f>#REF!-H367</f>
        <v>#REF!</v>
      </c>
      <c r="J367" s="78">
        <v>31511.14</v>
      </c>
      <c r="K367" s="78">
        <v>50580.64</v>
      </c>
      <c r="L367" s="89">
        <v>50711.15</v>
      </c>
      <c r="M367" s="155">
        <f>SUM(L367-K367)</f>
        <v>130.51000000000204</v>
      </c>
    </row>
    <row r="368" spans="1:13" ht="12.75">
      <c r="A368" s="8">
        <v>52140505</v>
      </c>
      <c r="B368" s="12" t="s">
        <v>89</v>
      </c>
      <c r="C368" s="4"/>
      <c r="D368" s="4"/>
      <c r="E368" s="4"/>
      <c r="F368" s="4"/>
      <c r="G368" s="18"/>
      <c r="H368" s="24">
        <v>12000</v>
      </c>
      <c r="I368" s="28" t="e">
        <f>#REF!-H368</f>
        <v>#REF!</v>
      </c>
      <c r="J368" s="89">
        <v>15316.04</v>
      </c>
      <c r="K368" s="89">
        <v>6619.45</v>
      </c>
      <c r="L368" s="105">
        <v>10521.15</v>
      </c>
      <c r="M368" s="155">
        <f>SUM(L368-K368)</f>
        <v>3901.7</v>
      </c>
    </row>
    <row r="369" spans="1:13" ht="12.75">
      <c r="A369" s="8">
        <v>52140507</v>
      </c>
      <c r="B369" s="12" t="s">
        <v>103</v>
      </c>
      <c r="C369" s="4"/>
      <c r="D369" s="4"/>
      <c r="E369" s="4"/>
      <c r="F369" s="4"/>
      <c r="G369" s="18"/>
      <c r="H369" s="38">
        <v>190000</v>
      </c>
      <c r="I369" s="28" t="e">
        <f>#REF!-H369</f>
        <v>#REF!</v>
      </c>
      <c r="J369" s="110">
        <v>270185.78</v>
      </c>
      <c r="K369" s="110">
        <v>2755735.31</v>
      </c>
      <c r="L369" s="89">
        <v>200513.95</v>
      </c>
      <c r="M369" s="155">
        <f>SUM(L369-K369)</f>
        <v>-2555221.36</v>
      </c>
    </row>
    <row r="370" spans="1:13" ht="12.75">
      <c r="A370" s="8">
        <v>52140508</v>
      </c>
      <c r="B370" s="12" t="s">
        <v>238</v>
      </c>
      <c r="C370" s="4"/>
      <c r="D370" s="4"/>
      <c r="E370" s="4"/>
      <c r="F370" s="4"/>
      <c r="G370" s="18"/>
      <c r="H370" s="24"/>
      <c r="I370" s="28"/>
      <c r="J370" s="89">
        <v>180910</v>
      </c>
      <c r="K370" s="89">
        <v>0</v>
      </c>
      <c r="M370" s="155"/>
    </row>
    <row r="371" spans="1:13" ht="12.75">
      <c r="A371" s="8">
        <v>52140510</v>
      </c>
      <c r="B371" s="50" t="s">
        <v>324</v>
      </c>
      <c r="C371" s="4"/>
      <c r="D371" s="4"/>
      <c r="E371" s="4"/>
      <c r="F371" s="4"/>
      <c r="G371" s="18"/>
      <c r="H371" s="68"/>
      <c r="I371" s="64"/>
      <c r="J371" s="89">
        <v>604090</v>
      </c>
      <c r="K371" s="89">
        <v>252831</v>
      </c>
      <c r="L371" s="89">
        <v>248486.53</v>
      </c>
      <c r="M371" s="155">
        <f>SUM(L371-K371)</f>
        <v>-4344.470000000001</v>
      </c>
    </row>
    <row r="372" spans="1:13" ht="12.75">
      <c r="A372" s="8">
        <v>52140511</v>
      </c>
      <c r="B372" s="50" t="s">
        <v>336</v>
      </c>
      <c r="C372" s="4"/>
      <c r="D372" s="4"/>
      <c r="E372" s="4"/>
      <c r="F372" s="4"/>
      <c r="G372" s="18"/>
      <c r="H372" s="68"/>
      <c r="I372" s="64"/>
      <c r="J372" s="105"/>
      <c r="K372" s="89">
        <v>16675</v>
      </c>
      <c r="L372" s="105">
        <v>3912</v>
      </c>
      <c r="M372" s="155">
        <f>SUM(L372-K372)</f>
        <v>-12763</v>
      </c>
    </row>
    <row r="373" spans="1:13" ht="18.75" customHeight="1">
      <c r="A373" s="19"/>
      <c r="B373" s="50"/>
      <c r="C373" s="4"/>
      <c r="D373" s="4"/>
      <c r="E373" s="4"/>
      <c r="F373" s="4"/>
      <c r="G373" s="18"/>
      <c r="H373" s="68"/>
      <c r="I373" s="64"/>
      <c r="J373" s="105"/>
      <c r="K373" s="105"/>
      <c r="L373" s="164"/>
      <c r="M373" s="155"/>
    </row>
    <row r="374" spans="1:13" s="58" customFormat="1" ht="15.75">
      <c r="A374" s="245" t="s">
        <v>361</v>
      </c>
      <c r="B374" s="230"/>
      <c r="C374" s="230"/>
      <c r="D374" s="230"/>
      <c r="E374" s="230"/>
      <c r="F374" s="230"/>
      <c r="G374" s="231"/>
      <c r="H374" s="80">
        <f>H376</f>
        <v>445000</v>
      </c>
      <c r="I374" s="59" t="e">
        <f>I376</f>
        <v>#REF!</v>
      </c>
      <c r="J374" s="80">
        <f>J376</f>
        <v>264685.83</v>
      </c>
      <c r="K374" s="35">
        <f>K376</f>
        <v>838904.26</v>
      </c>
      <c r="L374" s="198">
        <f>SUM(L376)</f>
        <v>822379.18</v>
      </c>
      <c r="M374" s="79">
        <f>SUM(L374-K374)</f>
        <v>-16525.079999999958</v>
      </c>
    </row>
    <row r="375" spans="1:13" ht="9.75" customHeight="1">
      <c r="A375" s="83"/>
      <c r="B375" s="10"/>
      <c r="C375" s="4"/>
      <c r="D375" s="4"/>
      <c r="E375" s="4"/>
      <c r="F375" s="4"/>
      <c r="G375" s="18"/>
      <c r="H375" s="68"/>
      <c r="I375" s="64"/>
      <c r="J375" s="105"/>
      <c r="K375" s="105"/>
      <c r="L375" s="164"/>
      <c r="M375" s="155"/>
    </row>
    <row r="376" spans="1:13" s="47" customFormat="1" ht="12.75">
      <c r="A376" s="42">
        <v>5317</v>
      </c>
      <c r="B376" s="43" t="s">
        <v>90</v>
      </c>
      <c r="C376" s="44"/>
      <c r="D376" s="44"/>
      <c r="E376" s="44"/>
      <c r="F376" s="44"/>
      <c r="G376" s="45"/>
      <c r="H376" s="69">
        <f>H377+H378+H379+H388</f>
        <v>445000</v>
      </c>
      <c r="I376" s="46" t="e">
        <f>#REF!-H376</f>
        <v>#REF!</v>
      </c>
      <c r="J376" s="67">
        <f>J377+J378+J379+J388</f>
        <v>264685.83</v>
      </c>
      <c r="K376" s="67">
        <f>K377+K378+K379+K388</f>
        <v>838904.26</v>
      </c>
      <c r="L376" s="189">
        <f>SUM(L379+L388)</f>
        <v>822379.18</v>
      </c>
      <c r="M376" s="79">
        <f>SUM(L376-K376)</f>
        <v>-16525.079999999958</v>
      </c>
    </row>
    <row r="377" spans="1:13" s="41" customFormat="1" ht="12.75">
      <c r="A377" s="11">
        <v>531701</v>
      </c>
      <c r="B377" s="14" t="s">
        <v>247</v>
      </c>
      <c r="C377" s="10"/>
      <c r="D377" s="10"/>
      <c r="E377" s="10"/>
      <c r="F377" s="10"/>
      <c r="G377" s="40"/>
      <c r="H377" s="27">
        <v>0</v>
      </c>
      <c r="I377" s="25" t="e">
        <f>#REF!-H377</f>
        <v>#REF!</v>
      </c>
      <c r="J377" s="111">
        <v>0</v>
      </c>
      <c r="K377" s="111">
        <v>0</v>
      </c>
      <c r="L377" s="9"/>
      <c r="M377" s="79"/>
    </row>
    <row r="378" spans="1:13" s="41" customFormat="1" ht="12.75">
      <c r="A378" s="11">
        <v>531702</v>
      </c>
      <c r="B378" s="14" t="s">
        <v>248</v>
      </c>
      <c r="C378" s="10"/>
      <c r="D378" s="10"/>
      <c r="E378" s="10"/>
      <c r="F378" s="10"/>
      <c r="G378" s="40"/>
      <c r="H378" s="26">
        <v>0</v>
      </c>
      <c r="I378" s="25" t="e">
        <f>#REF!-H378</f>
        <v>#REF!</v>
      </c>
      <c r="J378" s="35">
        <v>0</v>
      </c>
      <c r="K378" s="35">
        <v>0</v>
      </c>
      <c r="L378" s="9"/>
      <c r="M378" s="79"/>
    </row>
    <row r="379" spans="1:13" s="41" customFormat="1" ht="12.75">
      <c r="A379" s="11">
        <v>531703</v>
      </c>
      <c r="B379" s="14" t="s">
        <v>244</v>
      </c>
      <c r="C379" s="10"/>
      <c r="D379" s="10"/>
      <c r="E379" s="10"/>
      <c r="F379" s="10"/>
      <c r="G379" s="40"/>
      <c r="H379" s="27">
        <f>SUM(H380:H387)</f>
        <v>0</v>
      </c>
      <c r="I379" s="25" t="e">
        <f>#REF!-H379</f>
        <v>#REF!</v>
      </c>
      <c r="J379" s="111">
        <f>SUM(J380:J387)</f>
        <v>252215.21</v>
      </c>
      <c r="K379" s="111">
        <f>SUM(K380:K387)</f>
        <v>395996.7</v>
      </c>
      <c r="L379" s="188">
        <f>SUM(L382+L380)</f>
        <v>391383.28</v>
      </c>
      <c r="M379" s="79">
        <f>SUM(M382+M380)</f>
        <v>-4613.42</v>
      </c>
    </row>
    <row r="380" spans="1:13" ht="12.75">
      <c r="A380" s="8">
        <v>53170301</v>
      </c>
      <c r="B380" s="12" t="s">
        <v>245</v>
      </c>
      <c r="C380" s="4"/>
      <c r="D380" s="4"/>
      <c r="E380" s="4"/>
      <c r="F380" s="4"/>
      <c r="G380" s="18"/>
      <c r="H380" s="24">
        <v>0</v>
      </c>
      <c r="I380" s="28" t="e">
        <f>#REF!-H380</f>
        <v>#REF!</v>
      </c>
      <c r="J380" s="89">
        <v>252215.21</v>
      </c>
      <c r="K380" s="89">
        <v>395873.53</v>
      </c>
      <c r="L380" s="89">
        <v>391152.53</v>
      </c>
      <c r="M380" s="155">
        <f>SUM(L380-K380)</f>
        <v>-4721</v>
      </c>
    </row>
    <row r="381" spans="1:13" ht="12.75">
      <c r="A381" s="8">
        <v>53170302</v>
      </c>
      <c r="B381" s="12" t="s">
        <v>246</v>
      </c>
      <c r="C381" s="4"/>
      <c r="D381" s="4"/>
      <c r="E381" s="4"/>
      <c r="F381" s="4"/>
      <c r="G381" s="18"/>
      <c r="H381" s="24">
        <v>0</v>
      </c>
      <c r="I381" s="28" t="e">
        <f>#REF!-H381</f>
        <v>#REF!</v>
      </c>
      <c r="J381" s="89">
        <v>0</v>
      </c>
      <c r="K381" s="89">
        <v>0</v>
      </c>
      <c r="M381" s="155"/>
    </row>
    <row r="382" spans="1:13" ht="12.75">
      <c r="A382" s="8">
        <v>53170303</v>
      </c>
      <c r="B382" s="12" t="s">
        <v>249</v>
      </c>
      <c r="C382" s="4"/>
      <c r="D382" s="4"/>
      <c r="E382" s="4"/>
      <c r="F382" s="4"/>
      <c r="G382" s="18"/>
      <c r="H382" s="24">
        <v>0</v>
      </c>
      <c r="I382" s="28" t="e">
        <f>#REF!-H382</f>
        <v>#REF!</v>
      </c>
      <c r="J382" s="89">
        <v>0</v>
      </c>
      <c r="K382" s="89">
        <v>123.17</v>
      </c>
      <c r="L382" s="89">
        <v>230.75</v>
      </c>
      <c r="M382" s="155">
        <f>SUM(L382-K382)</f>
        <v>107.58</v>
      </c>
    </row>
    <row r="383" spans="1:13" ht="12.75">
      <c r="A383" s="8">
        <v>53170304</v>
      </c>
      <c r="B383" s="12" t="s">
        <v>250</v>
      </c>
      <c r="C383" s="4"/>
      <c r="D383" s="4"/>
      <c r="E383" s="4"/>
      <c r="F383" s="4"/>
      <c r="G383" s="18"/>
      <c r="H383" s="34">
        <v>0</v>
      </c>
      <c r="I383" s="28" t="e">
        <f>#REF!-H383</f>
        <v>#REF!</v>
      </c>
      <c r="J383" s="78">
        <v>0</v>
      </c>
      <c r="K383" s="78">
        <v>0</v>
      </c>
      <c r="M383" s="155"/>
    </row>
    <row r="384" spans="1:13" ht="12.75">
      <c r="A384" s="8">
        <v>53170305</v>
      </c>
      <c r="B384" s="12" t="s">
        <v>251</v>
      </c>
      <c r="C384" s="4"/>
      <c r="D384" s="4"/>
      <c r="E384" s="4"/>
      <c r="F384" s="4"/>
      <c r="G384" s="18"/>
      <c r="H384" s="24">
        <v>0</v>
      </c>
      <c r="I384" s="28" t="e">
        <f>#REF!-H384</f>
        <v>#REF!</v>
      </c>
      <c r="J384" s="89">
        <v>0</v>
      </c>
      <c r="K384" s="89">
        <v>0</v>
      </c>
      <c r="L384" s="164"/>
      <c r="M384" s="155"/>
    </row>
    <row r="385" spans="1:13" ht="12.75">
      <c r="A385" s="8">
        <v>53170306</v>
      </c>
      <c r="B385" s="12" t="s">
        <v>155</v>
      </c>
      <c r="C385" s="4"/>
      <c r="D385" s="4"/>
      <c r="E385" s="4"/>
      <c r="F385" s="4"/>
      <c r="G385" s="18"/>
      <c r="H385" s="34">
        <v>0</v>
      </c>
      <c r="I385" s="28" t="e">
        <f>#REF!-H385</f>
        <v>#REF!</v>
      </c>
      <c r="J385" s="78">
        <v>0</v>
      </c>
      <c r="K385" s="78">
        <v>0</v>
      </c>
      <c r="M385" s="155"/>
    </row>
    <row r="386" spans="1:13" ht="12.75">
      <c r="A386" s="8">
        <v>53170307</v>
      </c>
      <c r="B386" s="12" t="s">
        <v>156</v>
      </c>
      <c r="C386" s="4"/>
      <c r="D386" s="4"/>
      <c r="E386" s="4"/>
      <c r="F386" s="4"/>
      <c r="G386" s="18"/>
      <c r="H386" s="24">
        <v>0</v>
      </c>
      <c r="I386" s="28" t="e">
        <f>#REF!-H386</f>
        <v>#REF!</v>
      </c>
      <c r="J386" s="89">
        <v>0</v>
      </c>
      <c r="K386" s="89">
        <v>0</v>
      </c>
      <c r="L386" s="164"/>
      <c r="M386" s="155"/>
    </row>
    <row r="387" spans="1:13" ht="12.75">
      <c r="A387" s="8">
        <v>53170308</v>
      </c>
      <c r="B387" s="12" t="s">
        <v>157</v>
      </c>
      <c r="C387" s="4"/>
      <c r="D387" s="4"/>
      <c r="E387" s="4"/>
      <c r="F387" s="4"/>
      <c r="G387" s="18"/>
      <c r="H387" s="24">
        <v>0</v>
      </c>
      <c r="I387" s="28" t="e">
        <f>#REF!-H387</f>
        <v>#REF!</v>
      </c>
      <c r="J387" s="89">
        <v>0</v>
      </c>
      <c r="K387" s="89">
        <v>0</v>
      </c>
      <c r="M387" s="155"/>
    </row>
    <row r="388" spans="1:13" s="41" customFormat="1" ht="12.75">
      <c r="A388" s="11">
        <v>531704</v>
      </c>
      <c r="B388" s="14" t="s">
        <v>252</v>
      </c>
      <c r="C388" s="10"/>
      <c r="D388" s="10"/>
      <c r="E388" s="10"/>
      <c r="F388" s="10"/>
      <c r="G388" s="40"/>
      <c r="H388" s="26">
        <f>SUM(H389:H394)</f>
        <v>445000</v>
      </c>
      <c r="I388" s="25" t="e">
        <f>#REF!-H388</f>
        <v>#REF!</v>
      </c>
      <c r="J388" s="35">
        <f>SUM(J389:J396)</f>
        <v>12470.619999999999</v>
      </c>
      <c r="K388" s="35">
        <f>SUM(K389:K396)</f>
        <v>442907.56</v>
      </c>
      <c r="L388" s="26">
        <f>SUM(L391)</f>
        <v>430995.9</v>
      </c>
      <c r="M388" s="79">
        <f>SUM(L388-K388)</f>
        <v>-11911.659999999974</v>
      </c>
    </row>
    <row r="389" spans="1:13" ht="12.75">
      <c r="A389" s="8">
        <v>53170401</v>
      </c>
      <c r="B389" s="12" t="s">
        <v>253</v>
      </c>
      <c r="C389" s="4"/>
      <c r="D389" s="4"/>
      <c r="E389" s="4"/>
      <c r="F389" s="4"/>
      <c r="G389" s="18"/>
      <c r="H389" s="34">
        <v>0</v>
      </c>
      <c r="I389" s="28" t="e">
        <f>#REF!-H389</f>
        <v>#REF!</v>
      </c>
      <c r="J389" s="78">
        <v>0</v>
      </c>
      <c r="K389" s="78">
        <v>0</v>
      </c>
      <c r="M389" s="155"/>
    </row>
    <row r="390" spans="1:13" ht="12.75">
      <c r="A390" s="8">
        <v>53170402</v>
      </c>
      <c r="B390" s="12" t="s">
        <v>91</v>
      </c>
      <c r="C390" s="4"/>
      <c r="D390" s="4"/>
      <c r="E390" s="4"/>
      <c r="F390" s="4"/>
      <c r="G390" s="18"/>
      <c r="H390" s="24">
        <v>50000</v>
      </c>
      <c r="I390" s="28" t="e">
        <f>#REF!-H390</f>
        <v>#REF!</v>
      </c>
      <c r="J390" s="89">
        <v>8641.38</v>
      </c>
      <c r="K390" s="89">
        <v>0</v>
      </c>
      <c r="L390" s="164"/>
      <c r="M390" s="155"/>
    </row>
    <row r="391" spans="1:13" ht="26.25" customHeight="1">
      <c r="A391" s="8">
        <v>53170403</v>
      </c>
      <c r="B391" s="235" t="s">
        <v>92</v>
      </c>
      <c r="C391" s="208"/>
      <c r="D391" s="208"/>
      <c r="E391" s="208"/>
      <c r="F391" s="208"/>
      <c r="G391" s="209"/>
      <c r="H391" s="34">
        <v>380000</v>
      </c>
      <c r="I391" s="28" t="e">
        <f>#REF!-H391</f>
        <v>#REF!</v>
      </c>
      <c r="J391" s="78">
        <v>0</v>
      </c>
      <c r="K391" s="78">
        <v>442907.56</v>
      </c>
      <c r="L391" s="78">
        <v>430995.9</v>
      </c>
      <c r="M391" s="155">
        <f>SUM(L391-K391)</f>
        <v>-11911.659999999974</v>
      </c>
    </row>
    <row r="392" spans="1:13" ht="27.75" customHeight="1">
      <c r="A392" s="8">
        <v>53170404</v>
      </c>
      <c r="B392" s="235" t="s">
        <v>254</v>
      </c>
      <c r="C392" s="208"/>
      <c r="D392" s="208"/>
      <c r="E392" s="208"/>
      <c r="F392" s="208"/>
      <c r="G392" s="209"/>
      <c r="H392" s="24">
        <v>0</v>
      </c>
      <c r="I392" s="28" t="e">
        <f>#REF!-H392</f>
        <v>#REF!</v>
      </c>
      <c r="J392" s="89">
        <v>0</v>
      </c>
      <c r="K392" s="89">
        <v>0</v>
      </c>
      <c r="L392" s="164"/>
      <c r="M392" s="155"/>
    </row>
    <row r="393" spans="1:13" ht="26.25" customHeight="1">
      <c r="A393" s="8">
        <v>53170405</v>
      </c>
      <c r="B393" s="235" t="s">
        <v>255</v>
      </c>
      <c r="C393" s="208"/>
      <c r="D393" s="208"/>
      <c r="E393" s="208"/>
      <c r="F393" s="208"/>
      <c r="G393" s="209"/>
      <c r="H393" s="36">
        <v>15000</v>
      </c>
      <c r="I393" s="28" t="e">
        <f>#REF!-H393</f>
        <v>#REF!</v>
      </c>
      <c r="J393" s="106">
        <v>3829.24</v>
      </c>
      <c r="K393" s="106">
        <v>0</v>
      </c>
      <c r="M393" s="155"/>
    </row>
    <row r="394" spans="1:13" ht="12.75">
      <c r="A394" s="8">
        <v>53170406</v>
      </c>
      <c r="B394" s="75" t="s">
        <v>297</v>
      </c>
      <c r="C394" s="4"/>
      <c r="D394" s="4"/>
      <c r="E394" s="4"/>
      <c r="F394" s="4"/>
      <c r="G394" s="18"/>
      <c r="H394" s="38">
        <v>0</v>
      </c>
      <c r="I394" s="28" t="e">
        <f>#REF!-H394</f>
        <v>#REF!</v>
      </c>
      <c r="J394" s="110">
        <v>0</v>
      </c>
      <c r="K394" s="110">
        <v>0</v>
      </c>
      <c r="L394" s="164"/>
      <c r="M394" s="155"/>
    </row>
    <row r="395" spans="1:13" s="54" customFormat="1" ht="12.75">
      <c r="A395" s="49">
        <v>53170407</v>
      </c>
      <c r="B395" s="131" t="s">
        <v>295</v>
      </c>
      <c r="C395" s="50"/>
      <c r="D395" s="50"/>
      <c r="E395" s="50"/>
      <c r="F395" s="50"/>
      <c r="G395" s="51"/>
      <c r="H395" s="132"/>
      <c r="I395" s="77"/>
      <c r="J395" s="127">
        <v>0</v>
      </c>
      <c r="K395" s="127">
        <v>0</v>
      </c>
      <c r="M395" s="155"/>
    </row>
    <row r="396" spans="1:13" s="54" customFormat="1" ht="12.75">
      <c r="A396" s="49">
        <v>53170409</v>
      </c>
      <c r="B396" s="131" t="s">
        <v>296</v>
      </c>
      <c r="C396" s="50"/>
      <c r="D396" s="50"/>
      <c r="E396" s="50"/>
      <c r="F396" s="50"/>
      <c r="G396" s="51"/>
      <c r="H396" s="132"/>
      <c r="I396" s="77"/>
      <c r="J396" s="127">
        <v>0</v>
      </c>
      <c r="K396" s="127">
        <v>0</v>
      </c>
      <c r="L396" s="164"/>
      <c r="M396" s="155"/>
    </row>
    <row r="397" spans="1:14" ht="18.75" customHeight="1">
      <c r="A397" s="22"/>
      <c r="B397" s="50"/>
      <c r="C397" s="50"/>
      <c r="D397" s="50"/>
      <c r="E397" s="50"/>
      <c r="F397" s="50"/>
      <c r="G397" s="51"/>
      <c r="H397" s="172"/>
      <c r="I397" s="77"/>
      <c r="J397" s="113"/>
      <c r="K397" s="113"/>
      <c r="M397" s="155"/>
      <c r="N397" s="54"/>
    </row>
    <row r="398" spans="1:14" s="58" customFormat="1" ht="15.75">
      <c r="A398" s="225" t="s">
        <v>360</v>
      </c>
      <c r="B398" s="226"/>
      <c r="C398" s="226"/>
      <c r="D398" s="226"/>
      <c r="E398" s="226"/>
      <c r="F398" s="226"/>
      <c r="G398" s="227"/>
      <c r="H398" s="81" t="e">
        <f>#REF!-H400</f>
        <v>#REF!</v>
      </c>
      <c r="I398" s="59" t="e">
        <f>#REF!-H398</f>
        <v>#REF!</v>
      </c>
      <c r="J398" s="81">
        <f>J400</f>
        <v>0</v>
      </c>
      <c r="K398" s="81">
        <f>K400+K407</f>
        <v>0</v>
      </c>
      <c r="L398" s="206">
        <f>L400+L407</f>
        <v>190445</v>
      </c>
      <c r="M398" s="175">
        <f>L398-K398</f>
        <v>190445</v>
      </c>
      <c r="N398" s="170"/>
    </row>
    <row r="399" spans="1:14" ht="12.75">
      <c r="A399" s="49"/>
      <c r="B399" s="12"/>
      <c r="C399" s="50"/>
      <c r="D399" s="50"/>
      <c r="E399" s="50"/>
      <c r="F399" s="50"/>
      <c r="G399" s="51"/>
      <c r="H399" s="89"/>
      <c r="I399" s="53"/>
      <c r="J399" s="89"/>
      <c r="K399" s="89"/>
      <c r="M399" s="155"/>
      <c r="N399" s="54"/>
    </row>
    <row r="400" spans="1:14" s="47" customFormat="1" ht="12.75">
      <c r="A400" s="123">
        <v>5419</v>
      </c>
      <c r="B400" s="43" t="s">
        <v>94</v>
      </c>
      <c r="C400" s="119"/>
      <c r="D400" s="119"/>
      <c r="E400" s="119"/>
      <c r="F400" s="119"/>
      <c r="G400" s="120"/>
      <c r="H400" s="112">
        <f>SUM(H401:H404)</f>
        <v>0</v>
      </c>
      <c r="I400" s="90" t="e">
        <f>#REF!-H400</f>
        <v>#REF!</v>
      </c>
      <c r="J400" s="112">
        <f>SUM(J401:J404)</f>
        <v>0</v>
      </c>
      <c r="K400" s="112">
        <f>SUM(K401:K405)</f>
        <v>0</v>
      </c>
      <c r="L400" s="67">
        <v>0</v>
      </c>
      <c r="M400" s="90">
        <f>L400-K400</f>
        <v>0</v>
      </c>
      <c r="N400" s="124"/>
    </row>
    <row r="401" spans="1:14" ht="12.75">
      <c r="A401" s="49">
        <v>541901</v>
      </c>
      <c r="B401" s="12" t="s">
        <v>166</v>
      </c>
      <c r="C401" s="50"/>
      <c r="D401" s="50"/>
      <c r="E401" s="50"/>
      <c r="F401" s="50"/>
      <c r="G401" s="51"/>
      <c r="H401" s="89">
        <v>0</v>
      </c>
      <c r="I401" s="53" t="e">
        <f>#REF!-H401</f>
        <v>#REF!</v>
      </c>
      <c r="J401" s="89">
        <v>0</v>
      </c>
      <c r="K401" s="89">
        <v>0</v>
      </c>
      <c r="L401" s="89">
        <v>0</v>
      </c>
      <c r="M401" s="89">
        <f>L401-K401</f>
        <v>0</v>
      </c>
      <c r="N401" s="54"/>
    </row>
    <row r="402" spans="1:14" ht="12.75">
      <c r="A402" s="49">
        <v>541902</v>
      </c>
      <c r="B402" s="12" t="s">
        <v>256</v>
      </c>
      <c r="C402" s="50"/>
      <c r="D402" s="50"/>
      <c r="E402" s="50"/>
      <c r="F402" s="50"/>
      <c r="G402" s="51"/>
      <c r="H402" s="78">
        <v>0</v>
      </c>
      <c r="I402" s="53" t="e">
        <f>#REF!-H402</f>
        <v>#REF!</v>
      </c>
      <c r="J402" s="78">
        <v>0</v>
      </c>
      <c r="K402" s="78">
        <v>0</v>
      </c>
      <c r="L402" s="89">
        <v>0</v>
      </c>
      <c r="M402" s="89">
        <f>L402-K402</f>
        <v>0</v>
      </c>
      <c r="N402" s="54"/>
    </row>
    <row r="403" spans="1:14" ht="12.75">
      <c r="A403" s="49">
        <v>541903</v>
      </c>
      <c r="B403" s="12" t="s">
        <v>257</v>
      </c>
      <c r="C403" s="50"/>
      <c r="D403" s="50"/>
      <c r="E403" s="50"/>
      <c r="F403" s="50"/>
      <c r="G403" s="51"/>
      <c r="H403" s="89">
        <v>0</v>
      </c>
      <c r="I403" s="53" t="e">
        <f>#REF!-H403</f>
        <v>#REF!</v>
      </c>
      <c r="J403" s="89">
        <v>0</v>
      </c>
      <c r="K403" s="89">
        <v>0</v>
      </c>
      <c r="L403" s="89">
        <v>0</v>
      </c>
      <c r="M403" s="89">
        <f>L403-K403</f>
        <v>0</v>
      </c>
      <c r="N403" s="54"/>
    </row>
    <row r="404" spans="1:14" ht="12.75">
      <c r="A404" s="49">
        <v>541904</v>
      </c>
      <c r="B404" s="12" t="s">
        <v>258</v>
      </c>
      <c r="C404" s="50"/>
      <c r="D404" s="50"/>
      <c r="E404" s="50"/>
      <c r="F404" s="50"/>
      <c r="G404" s="51"/>
      <c r="H404" s="78">
        <v>0</v>
      </c>
      <c r="I404" s="53" t="e">
        <f>#REF!-H404</f>
        <v>#REF!</v>
      </c>
      <c r="J404" s="78">
        <v>0</v>
      </c>
      <c r="K404" s="78">
        <v>0</v>
      </c>
      <c r="L404" s="89">
        <v>0</v>
      </c>
      <c r="M404" s="89">
        <f>L404-K404</f>
        <v>0</v>
      </c>
      <c r="N404" s="54"/>
    </row>
    <row r="405" spans="1:14" ht="12.75">
      <c r="A405" s="49">
        <v>541905</v>
      </c>
      <c r="B405" s="75" t="s">
        <v>362</v>
      </c>
      <c r="C405" s="50"/>
      <c r="D405" s="50"/>
      <c r="E405" s="50"/>
      <c r="F405" s="50"/>
      <c r="G405" s="51"/>
      <c r="H405" s="78"/>
      <c r="I405" s="53"/>
      <c r="J405" s="78"/>
      <c r="K405" s="89"/>
      <c r="M405" s="155"/>
      <c r="N405" s="54"/>
    </row>
    <row r="406" spans="1:14" ht="23.25" customHeight="1">
      <c r="A406" s="49"/>
      <c r="B406" s="12"/>
      <c r="C406" s="50"/>
      <c r="D406" s="50"/>
      <c r="E406" s="50"/>
      <c r="F406" s="50"/>
      <c r="G406" s="51"/>
      <c r="H406" s="89"/>
      <c r="I406" s="53"/>
      <c r="J406" s="89"/>
      <c r="K406" s="89"/>
      <c r="L406" s="164"/>
      <c r="M406" s="155"/>
      <c r="N406" s="54"/>
    </row>
    <row r="407" spans="1:14" s="72" customFormat="1" ht="12.75">
      <c r="A407" s="123">
        <v>5522</v>
      </c>
      <c r="B407" s="43" t="s">
        <v>363</v>
      </c>
      <c r="C407" s="119"/>
      <c r="D407" s="119"/>
      <c r="E407" s="119"/>
      <c r="F407" s="119"/>
      <c r="G407" s="156"/>
      <c r="H407" s="112">
        <f>H408+H409</f>
        <v>620000</v>
      </c>
      <c r="I407" s="90" t="e">
        <f>#REF!-H407</f>
        <v>#REF!</v>
      </c>
      <c r="J407" s="112">
        <f>J408+J409</f>
        <v>248705.54</v>
      </c>
      <c r="K407" s="112">
        <f>K408+K409</f>
        <v>0</v>
      </c>
      <c r="L407" s="189">
        <v>190445</v>
      </c>
      <c r="M407" s="205">
        <f>L407-K407</f>
        <v>190445</v>
      </c>
      <c r="N407" s="148"/>
    </row>
    <row r="408" spans="1:14" ht="12.75">
      <c r="A408" s="49">
        <v>552201</v>
      </c>
      <c r="B408" s="12" t="s">
        <v>95</v>
      </c>
      <c r="C408" s="50"/>
      <c r="D408" s="50"/>
      <c r="E408" s="50"/>
      <c r="F408" s="50"/>
      <c r="G408" s="51"/>
      <c r="H408" s="89">
        <v>450000</v>
      </c>
      <c r="I408" s="53" t="e">
        <f>#REF!-H408</f>
        <v>#REF!</v>
      </c>
      <c r="J408" s="89">
        <v>166579.63</v>
      </c>
      <c r="K408" s="89">
        <v>0</v>
      </c>
      <c r="L408" s="202">
        <v>112130</v>
      </c>
      <c r="M408" s="155">
        <f>L408-K408</f>
        <v>112130</v>
      </c>
      <c r="N408" s="54"/>
    </row>
    <row r="409" spans="1:14" ht="12.75">
      <c r="A409" s="49">
        <v>552202</v>
      </c>
      <c r="B409" s="12" t="s">
        <v>96</v>
      </c>
      <c r="C409" s="50"/>
      <c r="D409" s="50"/>
      <c r="E409" s="50"/>
      <c r="F409" s="50"/>
      <c r="G409" s="51"/>
      <c r="H409" s="89">
        <v>170000</v>
      </c>
      <c r="I409" s="53" t="e">
        <f>#REF!-H409</f>
        <v>#REF!</v>
      </c>
      <c r="J409" s="89">
        <v>82125.91</v>
      </c>
      <c r="K409" s="89">
        <v>0</v>
      </c>
      <c r="L409" s="105">
        <v>78315</v>
      </c>
      <c r="M409" s="155">
        <f>L409-K409</f>
        <v>78315</v>
      </c>
      <c r="N409" s="54"/>
    </row>
    <row r="410" spans="1:14" ht="23.25" customHeight="1">
      <c r="A410" s="49"/>
      <c r="B410" s="12"/>
      <c r="C410" s="50"/>
      <c r="D410" s="50"/>
      <c r="E410" s="50"/>
      <c r="F410" s="50"/>
      <c r="G410" s="51"/>
      <c r="H410" s="89"/>
      <c r="I410" s="53"/>
      <c r="J410" s="89"/>
      <c r="K410" s="89"/>
      <c r="L410" s="164"/>
      <c r="M410" s="155"/>
      <c r="N410" s="54"/>
    </row>
    <row r="411" spans="1:14" s="47" customFormat="1" ht="15.75">
      <c r="A411" s="157">
        <v>5523</v>
      </c>
      <c r="B411" s="158" t="s">
        <v>97</v>
      </c>
      <c r="C411" s="159"/>
      <c r="D411" s="159"/>
      <c r="E411" s="159"/>
      <c r="F411" s="159"/>
      <c r="G411" s="160"/>
      <c r="H411" s="161">
        <f>H412</f>
        <v>28785</v>
      </c>
      <c r="I411" s="162" t="e">
        <f>#REF!-H411</f>
        <v>#REF!</v>
      </c>
      <c r="J411" s="161">
        <f>J413</f>
        <v>-206271.77</v>
      </c>
      <c r="K411" s="183">
        <f>K413</f>
        <v>-2792895.83</v>
      </c>
      <c r="L411" s="78">
        <v>152047.47</v>
      </c>
      <c r="M411" s="182">
        <f>L411-K411</f>
        <v>2944943.3000000003</v>
      </c>
      <c r="N411" s="199"/>
    </row>
    <row r="412" spans="1:14" ht="12.75">
      <c r="A412" s="128">
        <v>552301</v>
      </c>
      <c r="B412" s="14" t="s">
        <v>98</v>
      </c>
      <c r="C412" s="84"/>
      <c r="D412" s="84"/>
      <c r="E412" s="84"/>
      <c r="F412" s="84"/>
      <c r="G412" s="129"/>
      <c r="H412" s="35">
        <v>28785</v>
      </c>
      <c r="I412" s="79" t="e">
        <f>#REF!-H412</f>
        <v>#REF!</v>
      </c>
      <c r="J412" s="67">
        <v>0</v>
      </c>
      <c r="K412" s="89">
        <v>0</v>
      </c>
      <c r="L412" s="202">
        <v>152047.47</v>
      </c>
      <c r="M412" s="53">
        <f>L412-K412</f>
        <v>152047.47</v>
      </c>
      <c r="N412" s="54"/>
    </row>
    <row r="413" spans="1:14" ht="12.75">
      <c r="A413" s="49">
        <v>552302</v>
      </c>
      <c r="B413" s="12" t="s">
        <v>99</v>
      </c>
      <c r="C413" s="50"/>
      <c r="D413" s="50"/>
      <c r="E413" s="50"/>
      <c r="F413" s="50"/>
      <c r="G413" s="51"/>
      <c r="H413" s="106">
        <v>0</v>
      </c>
      <c r="I413" s="53">
        <v>0</v>
      </c>
      <c r="J413" s="106">
        <v>-206271.77</v>
      </c>
      <c r="K413" s="180">
        <v>-2792895.83</v>
      </c>
      <c r="L413" s="164">
        <v>0</v>
      </c>
      <c r="M413" s="53">
        <f>L413-K413</f>
        <v>2792895.83</v>
      </c>
      <c r="N413" s="54"/>
    </row>
    <row r="414" spans="1:12" ht="12.75">
      <c r="A414" s="21"/>
      <c r="B414" s="1"/>
      <c r="C414" s="1"/>
      <c r="D414" s="1"/>
      <c r="E414" s="1"/>
      <c r="F414" s="1"/>
      <c r="G414" s="1"/>
      <c r="H414" s="137"/>
      <c r="I414" s="63"/>
      <c r="J414" s="140"/>
      <c r="K414" s="140"/>
      <c r="L414" s="140"/>
    </row>
    <row r="415" spans="1:10" ht="12.75">
      <c r="A415" s="21"/>
      <c r="B415" s="1"/>
      <c r="C415" s="1"/>
      <c r="D415" s="1"/>
      <c r="E415" s="1"/>
      <c r="F415" s="1"/>
      <c r="G415" s="1"/>
      <c r="H415" s="137"/>
      <c r="I415" s="63"/>
      <c r="J415" s="140"/>
    </row>
    <row r="416" spans="1:10" ht="12.75">
      <c r="A416" s="145"/>
      <c r="B416" s="146"/>
      <c r="C416" s="146"/>
      <c r="D416" s="146"/>
      <c r="E416" s="146"/>
      <c r="F416" s="146"/>
      <c r="G416" s="146"/>
      <c r="H416" s="140"/>
      <c r="I416" s="141"/>
      <c r="J416" s="140"/>
    </row>
    <row r="417" spans="1:10" ht="17.25" customHeight="1">
      <c r="A417" s="54"/>
      <c r="B417" s="54"/>
      <c r="C417" s="54"/>
      <c r="D417" s="54"/>
      <c r="E417" s="54"/>
      <c r="F417" s="213" t="s">
        <v>371</v>
      </c>
      <c r="G417" s="213"/>
      <c r="H417" s="213"/>
      <c r="I417" s="54"/>
      <c r="J417" s="54"/>
    </row>
    <row r="418" spans="5:13" s="54" customFormat="1" ht="12.75">
      <c r="E418" s="214" t="s">
        <v>372</v>
      </c>
      <c r="F418" s="212"/>
      <c r="G418" s="212"/>
      <c r="H418" s="212"/>
      <c r="M418" s="171"/>
    </row>
    <row r="419" spans="1:11" ht="25.5" customHeight="1">
      <c r="A419" s="212" t="s">
        <v>339</v>
      </c>
      <c r="B419" s="212"/>
      <c r="C419" s="212"/>
      <c r="D419" s="212"/>
      <c r="E419" s="212"/>
      <c r="F419" s="212"/>
      <c r="G419" s="212"/>
      <c r="H419" s="212"/>
      <c r="I419" s="212"/>
      <c r="J419" s="212"/>
      <c r="K419" s="212"/>
    </row>
    <row r="420" ht="12.75" customHeight="1"/>
    <row r="421" spans="1:11" ht="16.5" customHeight="1">
      <c r="A421" s="211" t="s">
        <v>340</v>
      </c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</row>
    <row r="422" spans="1:13" s="142" customFormat="1" ht="30.75" customHeight="1">
      <c r="A422" s="210" t="s">
        <v>373</v>
      </c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54"/>
      <c r="M422" s="176"/>
    </row>
    <row r="423" spans="1:11" ht="12.75" customHeight="1">
      <c r="A423" s="210" t="s">
        <v>370</v>
      </c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</row>
    <row r="424" spans="1:12" ht="12.75">
      <c r="A424" s="148"/>
      <c r="B424" s="54"/>
      <c r="C424" s="54"/>
      <c r="D424" s="54"/>
      <c r="E424" s="54"/>
      <c r="F424" s="54"/>
      <c r="G424" s="149"/>
      <c r="H424" s="54"/>
      <c r="I424" s="54"/>
      <c r="J424" s="54"/>
      <c r="K424" s="147"/>
      <c r="L424" s="147"/>
    </row>
    <row r="425" spans="1:13" ht="12.75">
      <c r="A425" s="148"/>
      <c r="B425" s="54"/>
      <c r="C425" s="54"/>
      <c r="D425" s="54"/>
      <c r="E425" s="54"/>
      <c r="F425" s="54"/>
      <c r="G425" s="149"/>
      <c r="H425" s="54"/>
      <c r="I425" s="54"/>
      <c r="J425" s="54"/>
      <c r="K425" s="228"/>
      <c r="L425" s="212"/>
      <c r="M425" s="212"/>
    </row>
    <row r="426" ht="12.75">
      <c r="G426" s="92"/>
    </row>
    <row r="427" ht="12.75">
      <c r="G427" s="92"/>
    </row>
    <row r="428" ht="12.75">
      <c r="G428" s="92"/>
    </row>
    <row r="429" ht="12.75">
      <c r="G429" s="92"/>
    </row>
    <row r="430" ht="12.75">
      <c r="G430" s="92"/>
    </row>
    <row r="431" ht="12.75">
      <c r="G431" s="92"/>
    </row>
    <row r="432" ht="12.75">
      <c r="G432" s="92"/>
    </row>
    <row r="433" ht="12.75">
      <c r="G433" s="92"/>
    </row>
    <row r="434" ht="12.75">
      <c r="G434" s="92"/>
    </row>
    <row r="435" ht="12.75">
      <c r="G435" s="92"/>
    </row>
    <row r="436" ht="12.75">
      <c r="G436" s="92"/>
    </row>
    <row r="437" ht="12.75">
      <c r="G437" s="92"/>
    </row>
    <row r="438" ht="12.75">
      <c r="G438" s="92"/>
    </row>
    <row r="439" ht="12.75">
      <c r="G439" s="92"/>
    </row>
    <row r="440" ht="12.75">
      <c r="G440" s="92"/>
    </row>
    <row r="441" ht="12.75">
      <c r="G441" s="92"/>
    </row>
    <row r="442" ht="12.75">
      <c r="G442" s="92"/>
    </row>
    <row r="443" ht="12.75">
      <c r="G443" s="92"/>
    </row>
    <row r="444" ht="12.75">
      <c r="G444" s="92"/>
    </row>
    <row r="445" ht="12.75">
      <c r="G445" s="93"/>
    </row>
    <row r="446" ht="12.75">
      <c r="G446" s="93"/>
    </row>
    <row r="447" ht="12.75">
      <c r="G447" s="93"/>
    </row>
    <row r="448" ht="12.75">
      <c r="G448" s="91"/>
    </row>
    <row r="449" ht="12.75">
      <c r="G449" s="91"/>
    </row>
    <row r="450" ht="12.75">
      <c r="G450" s="91"/>
    </row>
  </sheetData>
  <sheetProtection/>
  <mergeCells count="30">
    <mergeCell ref="B179:G179"/>
    <mergeCell ref="A423:K423"/>
    <mergeCell ref="B310:G310"/>
    <mergeCell ref="B393:G393"/>
    <mergeCell ref="A6:C6"/>
    <mergeCell ref="B58:G58"/>
    <mergeCell ref="B94:G94"/>
    <mergeCell ref="B311:G311"/>
    <mergeCell ref="A374:G374"/>
    <mergeCell ref="B336:G336"/>
    <mergeCell ref="A398:G398"/>
    <mergeCell ref="K425:M425"/>
    <mergeCell ref="B174:G174"/>
    <mergeCell ref="B322:G322"/>
    <mergeCell ref="B312:G312"/>
    <mergeCell ref="B196:G196"/>
    <mergeCell ref="B331:G331"/>
    <mergeCell ref="B392:G392"/>
    <mergeCell ref="A421:K421"/>
    <mergeCell ref="B391:G391"/>
    <mergeCell ref="B317:G317"/>
    <mergeCell ref="A422:K422"/>
    <mergeCell ref="A419:K419"/>
    <mergeCell ref="F417:H417"/>
    <mergeCell ref="E418:H418"/>
    <mergeCell ref="A4:G4"/>
    <mergeCell ref="B59:G59"/>
    <mergeCell ref="B86:G86"/>
    <mergeCell ref="B87:G87"/>
    <mergeCell ref="B172:G172"/>
  </mergeCells>
  <printOptions/>
  <pageMargins left="0.7874015748031497" right="0" top="0.3937007874015748" bottom="0.4724409448818898" header="0.5118110236220472" footer="0.5118110236220472"/>
  <pageSetup horizontalDpi="600" verticalDpi="600" orientation="landscape" paperSize="9" r:id="rId4"/>
  <headerFooter alignWithMargins="0">
    <oddFooter>&amp;Lpag &amp;P di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Nicolini</dc:creator>
  <cp:keywords/>
  <dc:description/>
  <cp:lastModifiedBy>luisa.nardini</cp:lastModifiedBy>
  <cp:lastPrinted>2021-08-20T11:04:23Z</cp:lastPrinted>
  <dcterms:created xsi:type="dcterms:W3CDTF">2008-01-21T10:13:53Z</dcterms:created>
  <dcterms:modified xsi:type="dcterms:W3CDTF">2021-09-23T13:20:28Z</dcterms:modified>
  <cp:category/>
  <cp:version/>
  <cp:contentType/>
  <cp:contentStatus/>
</cp:coreProperties>
</file>